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YECTOS HUILA\8. OCTUBRE 2023\REGIONAL\mantenimientos sedes\PARA MODIFICACIÓN Y ADICIÓN PLAN B\"/>
    </mc:Choice>
  </mc:AlternateContent>
  <xr:revisionPtr revIDLastSave="0" documentId="13_ncr:1_{99DB0E12-E553-4BC7-A91A-2C734A357802}" xr6:coauthVersionLast="47" xr6:coauthVersionMax="47" xr10:uidLastSave="{00000000-0000-0000-0000-000000000000}"/>
  <bookViews>
    <workbookView xWindow="-120" yWindow="-120" windowWidth="29040" windowHeight="15840" tabRatio="884" firstSheet="2" activeTab="5" xr2:uid="{00000000-000D-0000-FFFF-FFFF00000000}"/>
  </bookViews>
  <sheets>
    <sheet name="Ingeniero y obra" sheetId="33" state="hidden" r:id="rId1"/>
    <sheet name="Transporte" sheetId="44" state="hidden" r:id="rId2"/>
    <sheet name="PRESUPUESTO ITEM IMPREVISTOS" sheetId="35" r:id="rId3"/>
    <sheet name="PROGRAMACION DE OBRA" sheetId="56" state="hidden" r:id="rId4"/>
    <sheet name="A.I.U" sheetId="46" state="hidden" r:id="rId5"/>
    <sheet name="APU" sheetId="6" r:id="rId6"/>
    <sheet name="Interventoria " sheetId="47" state="hidden" r:id="rId7"/>
    <sheet name="MATERIALES" sheetId="30" r:id="rId8"/>
    <sheet name="MAQUINARIA Y EQUIPOS " sheetId="34" r:id="rId9"/>
    <sheet name="MANO DE OBRA" sheetId="32" state="hidden" r:id="rId10"/>
    <sheet name="ANALISIS BASICOS" sheetId="37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</externalReferences>
  <definedNames>
    <definedName name="\a">#REF!</definedName>
    <definedName name="\b">[1]INSUMOS!#REF!</definedName>
    <definedName name="\c">#REF!</definedName>
    <definedName name="\i">[1]INSUMOS!#REF!</definedName>
    <definedName name="\L">#REF!</definedName>
    <definedName name="\m">[1]INSUMOS!#REF!</definedName>
    <definedName name="\P">#REF!</definedName>
    <definedName name="\q">#REF!</definedName>
    <definedName name="\r">[1]INSUMOS!#REF!</definedName>
    <definedName name="\s">#REF!</definedName>
    <definedName name="\t">[1]INSUMOS!#REF!</definedName>
    <definedName name="\w">#N/A</definedName>
    <definedName name="\x">[1]INSUMOS!#REF!</definedName>
    <definedName name="_______________AFC1">[2]INV!$A$25:$D$28</definedName>
    <definedName name="_______________AFC3">[2]INV!$F$25:$I$28</definedName>
    <definedName name="_______________AFC5">[2]INV!$K$25:$N$28</definedName>
    <definedName name="_______________BGC1">[2]INV!$A$5:$D$8</definedName>
    <definedName name="_______________BGC3">[2]INV!$F$5:$I$8</definedName>
    <definedName name="_______________BGC5">[2]INV!$K$5:$N$8</definedName>
    <definedName name="_______________CAC1">[2]INV!$A$19:$D$22</definedName>
    <definedName name="_______________CAC3">[2]INV!$F$19:$I$22</definedName>
    <definedName name="_______________CAC5">[2]INV!$K$19:$N$22</definedName>
    <definedName name="_______________oa55">#REF!</definedName>
    <definedName name="_______________SBC1">[2]INV!$A$12:$D$15</definedName>
    <definedName name="_______________SBC3">[2]INV!$F$12:$I$15</definedName>
    <definedName name="_______________SBC5">[2]INV!$K$12:$N$15</definedName>
    <definedName name="______________AFC1">[2]INV!$A$25:$D$28</definedName>
    <definedName name="______________AFC3">[2]INV!$F$25:$I$28</definedName>
    <definedName name="______________AFC5">[2]INV!$K$25:$N$28</definedName>
    <definedName name="______________BGC1">[2]INV!$A$5:$D$8</definedName>
    <definedName name="______________BGC3">[2]INV!$F$5:$I$8</definedName>
    <definedName name="______________BGC5">[2]INV!$K$5:$N$8</definedName>
    <definedName name="______________CAC1">[2]INV!$A$19:$D$22</definedName>
    <definedName name="______________CAC3">[2]INV!$F$19:$I$22</definedName>
    <definedName name="______________CAC5">[2]INV!$K$19:$N$22</definedName>
    <definedName name="______________oa55">#REF!</definedName>
    <definedName name="______________SBC1">[2]INV!$A$12:$D$15</definedName>
    <definedName name="______________SBC3">[2]INV!$F$12:$I$15</definedName>
    <definedName name="______________SBC5">[2]INV!$K$12:$N$15</definedName>
    <definedName name="_____________AFC1">[2]INV!$A$25:$D$28</definedName>
    <definedName name="_____________AFC3">[2]INV!$F$25:$I$28</definedName>
    <definedName name="_____________AFC5">[2]INV!$K$25:$N$28</definedName>
    <definedName name="_____________BGC1">[2]INV!$A$5:$D$8</definedName>
    <definedName name="_____________BGC3">[2]INV!$F$5:$I$8</definedName>
    <definedName name="_____________BGC5">[2]INV!$K$5:$N$8</definedName>
    <definedName name="_____________CAC1">[2]INV!$A$19:$D$22</definedName>
    <definedName name="_____________CAC3">[2]INV!$F$19:$I$22</definedName>
    <definedName name="_____________CAC5">[2]INV!$K$19:$N$22</definedName>
    <definedName name="_____________oa55">#REF!</definedName>
    <definedName name="_____________SBC1">[2]INV!$A$12:$D$15</definedName>
    <definedName name="_____________SBC3">[2]INV!$F$12:$I$15</definedName>
    <definedName name="_____________SBC5">[2]INV!$K$12:$N$15</definedName>
    <definedName name="____________AFC1">[2]INV!$A$25:$D$28</definedName>
    <definedName name="____________AFC3">[2]INV!$F$25:$I$28</definedName>
    <definedName name="____________AFC5">[2]INV!$K$25:$N$28</definedName>
    <definedName name="____________BGC1">[2]INV!$A$5:$D$8</definedName>
    <definedName name="____________BGC3">[2]INV!$F$5:$I$8</definedName>
    <definedName name="____________BGC5">[2]INV!$K$5:$N$8</definedName>
    <definedName name="____________CAC1">[2]INV!$A$19:$D$22</definedName>
    <definedName name="____________CAC3">[2]INV!$F$19:$I$22</definedName>
    <definedName name="____________CAC5">[2]INV!$K$19:$N$22</definedName>
    <definedName name="____________oa55">#REF!</definedName>
    <definedName name="____________SBC1">[2]INV!$A$12:$D$15</definedName>
    <definedName name="____________SBC3">[2]INV!$F$12:$I$15</definedName>
    <definedName name="____________SBC5">[2]INV!$K$12:$N$15</definedName>
    <definedName name="___________AFC1">[2]INV!$A$25:$D$28</definedName>
    <definedName name="___________AFC3">[2]INV!$F$25:$I$28</definedName>
    <definedName name="___________AFC5">[2]INV!$K$25:$N$28</definedName>
    <definedName name="___________BGC1">[2]INV!$A$5:$D$8</definedName>
    <definedName name="___________BGC3">[2]INV!$F$5:$I$8</definedName>
    <definedName name="___________BGC5">[2]INV!$K$5:$N$8</definedName>
    <definedName name="___________CAC1">[2]INV!$A$19:$D$22</definedName>
    <definedName name="___________CAC3">[2]INV!$F$19:$I$22</definedName>
    <definedName name="___________CAC5">[2]INV!$K$19:$N$22</definedName>
    <definedName name="___________oa55">#REF!</definedName>
    <definedName name="___________SBC1">[2]INV!$A$12:$D$15</definedName>
    <definedName name="___________SBC3">[2]INV!$F$12:$I$15</definedName>
    <definedName name="___________SBC5">[2]INV!$K$12:$N$15</definedName>
    <definedName name="__________AFC1">[2]INV!$A$25:$D$28</definedName>
    <definedName name="__________AFC3">[2]INV!$F$25:$I$28</definedName>
    <definedName name="__________AFC5">[2]INV!$K$25:$N$28</definedName>
    <definedName name="__________BGC1">[2]INV!$A$5:$D$8</definedName>
    <definedName name="__________BGC3">[2]INV!$F$5:$I$8</definedName>
    <definedName name="__________BGC5">[2]INV!$K$5:$N$8</definedName>
    <definedName name="__________CAC1">[2]INV!$A$19:$D$22</definedName>
    <definedName name="__________CAC3">[2]INV!$F$19:$I$22</definedName>
    <definedName name="__________CAC5">[2]INV!$K$19:$N$22</definedName>
    <definedName name="__________oa55">#REF!</definedName>
    <definedName name="__________PJ50">#REF!</definedName>
    <definedName name="__________SBC1">[2]INV!$A$12:$D$15</definedName>
    <definedName name="__________SBC3">[2]INV!$F$12:$I$15</definedName>
    <definedName name="__________SBC5">[2]INV!$K$12:$N$15</definedName>
    <definedName name="_________AFC1">[2]INV!$A$25:$D$28</definedName>
    <definedName name="_________AFC3">[2]INV!$F$25:$I$28</definedName>
    <definedName name="_________AFC5">[2]INV!$K$25:$N$28</definedName>
    <definedName name="_________BGC1">[2]INV!$A$5:$D$8</definedName>
    <definedName name="_________BGC3">[2]INV!$F$5:$I$8</definedName>
    <definedName name="_________BGC5">[2]INV!$K$5:$N$8</definedName>
    <definedName name="_________CAC1">[2]INV!$A$19:$D$22</definedName>
    <definedName name="_________CAC3">[2]INV!$F$19:$I$22</definedName>
    <definedName name="_________CAC5">[2]INV!$K$19:$N$22</definedName>
    <definedName name="_________oa55">#REF!</definedName>
    <definedName name="_________PJ50">#REF!</definedName>
    <definedName name="_________SBC1">[2]INV!$A$12:$D$15</definedName>
    <definedName name="_________SBC3">[2]INV!$F$12:$I$15</definedName>
    <definedName name="_________SBC5">[2]INV!$K$12:$N$15</definedName>
    <definedName name="________AFC1">[2]INV!$A$25:$D$28</definedName>
    <definedName name="________AFC3">[2]INV!$F$25:$I$28</definedName>
    <definedName name="________AFC5">[2]INV!$K$25:$N$28</definedName>
    <definedName name="________BGC1">[2]INV!$A$5:$D$8</definedName>
    <definedName name="________BGC3">[2]INV!$F$5:$I$8</definedName>
    <definedName name="________BGC5">[2]INV!$K$5:$N$8</definedName>
    <definedName name="________CAC1">[2]INV!$A$19:$D$22</definedName>
    <definedName name="________CAC3">[2]INV!$F$19:$I$22</definedName>
    <definedName name="________CAC5">[2]INV!$K$19:$N$22</definedName>
    <definedName name="________MA2">#REF!</definedName>
    <definedName name="________oa55">#REF!</definedName>
    <definedName name="________PJ50">#REF!</definedName>
    <definedName name="________SBC1">[2]INV!$A$12:$D$15</definedName>
    <definedName name="________SBC3">[2]INV!$F$12:$I$15</definedName>
    <definedName name="________SBC5">[2]INV!$K$12:$N$15</definedName>
    <definedName name="_______AFC1">[2]INV!$A$25:$D$28</definedName>
    <definedName name="_______AFC3">[2]INV!$F$25:$I$28</definedName>
    <definedName name="_______AFC5">[2]INV!$K$25:$N$28</definedName>
    <definedName name="_______BGC1">[2]INV!$A$5:$D$8</definedName>
    <definedName name="_______BGC3">[2]INV!$F$5:$I$8</definedName>
    <definedName name="_______BGC5">[2]INV!$K$5:$N$8</definedName>
    <definedName name="_______CAC1">[2]INV!$A$19:$D$22</definedName>
    <definedName name="_______CAC3">[2]INV!$F$19:$I$22</definedName>
    <definedName name="_______CAC5">[2]INV!$K$19:$N$22</definedName>
    <definedName name="_______MA2">#REF!</definedName>
    <definedName name="_______oa55">#REF!</definedName>
    <definedName name="_______PJ50">#REF!</definedName>
    <definedName name="_______SBC1">[2]INV!$A$12:$D$15</definedName>
    <definedName name="_______SBC3">[2]INV!$F$12:$I$15</definedName>
    <definedName name="_______SBC5">[2]INV!$K$12:$N$15</definedName>
    <definedName name="______AFC1">[2]INV!$A$25:$D$28</definedName>
    <definedName name="______AFC3">[2]INV!$F$25:$I$28</definedName>
    <definedName name="______AFC5">[2]INV!$K$25:$N$28</definedName>
    <definedName name="______BGC1">[2]INV!$A$5:$D$8</definedName>
    <definedName name="______BGC3">[2]INV!$F$5:$I$8</definedName>
    <definedName name="______BGC5">[2]INV!$K$5:$N$8</definedName>
    <definedName name="______CAC1">[2]INV!$A$19:$D$22</definedName>
    <definedName name="______CAC3">[2]INV!$F$19:$I$22</definedName>
    <definedName name="______CAC5">[2]INV!$K$19:$N$22</definedName>
    <definedName name="______MA2">#REF!</definedName>
    <definedName name="______oa55">#REF!</definedName>
    <definedName name="______PJ50">#REF!</definedName>
    <definedName name="______SBC1">[2]INV!$A$12:$D$15</definedName>
    <definedName name="______SBC3">[2]INV!$F$12:$I$15</definedName>
    <definedName name="______SBC5">[2]INV!$K$12:$N$15</definedName>
    <definedName name="_____AFC1">[2]INV!$A$25:$D$28</definedName>
    <definedName name="_____AFC3">[2]INV!$F$25:$I$28</definedName>
    <definedName name="_____AFC5">[2]INV!$K$25:$N$28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MA2">#REF!</definedName>
    <definedName name="_____oa55">#REF!</definedName>
    <definedName name="_____PJ50" localSheetId="6">#REF!</definedName>
    <definedName name="_____PJ50">#REF!</definedName>
    <definedName name="_____pj51" localSheetId="6">#REF!</definedName>
    <definedName name="_____pj51">#REF!</definedName>
    <definedName name="_____PR1">[3]PRECIOS!$A$1:$E$65536</definedName>
    <definedName name="_____SBC1">[2]INV!$A$12:$D$15</definedName>
    <definedName name="_____SBC3">[2]INV!$F$12:$I$15</definedName>
    <definedName name="_____SBC5">[2]INV!$K$12:$N$15</definedName>
    <definedName name="____AFC1">[2]INV!$A$25:$D$28</definedName>
    <definedName name="____AFC3">[2]INV!$F$25:$I$28</definedName>
    <definedName name="____AFC5">[2]INV!$K$25:$N$28</definedName>
    <definedName name="____BGC1">[2]INV!$A$5:$D$8</definedName>
    <definedName name="____BGC3">[2]INV!$F$5:$I$8</definedName>
    <definedName name="____BGC5">[2]INV!$K$5:$N$8</definedName>
    <definedName name="____CAC1">[2]INV!$A$19:$D$22</definedName>
    <definedName name="____CAC3">[2]INV!$F$19:$I$22</definedName>
    <definedName name="____CAC5">[2]INV!$K$19:$N$22</definedName>
    <definedName name="____MA2">#REF!</definedName>
    <definedName name="____oa55">#REF!</definedName>
    <definedName name="____PJ50" localSheetId="6">#REF!</definedName>
    <definedName name="____PJ50">#REF!</definedName>
    <definedName name="____pj51" localSheetId="6">#REF!</definedName>
    <definedName name="____pj51">#REF!</definedName>
    <definedName name="____PR1">[4]PRECIOS!$A$1:$E$65536</definedName>
    <definedName name="____PZ20">[5]APU!$J$3326</definedName>
    <definedName name="____SBC1">[2]INV!$A$12:$D$15</definedName>
    <definedName name="____SBC3">[2]INV!$F$12:$I$15</definedName>
    <definedName name="____SBC5">[2]INV!$K$12:$N$15</definedName>
    <definedName name="____SY126">[5]APU!$J$2390</definedName>
    <definedName name="____TS12">[5]APU!$J$1018</definedName>
    <definedName name="____TS6">[5]APU!$J$1908</definedName>
    <definedName name="____xz2">#REF!</definedName>
    <definedName name="___A1">#N/A</definedName>
    <definedName name="___A17000">#REF!</definedName>
    <definedName name="___A20000">#REF!</definedName>
    <definedName name="___A30000">#REF!</definedName>
    <definedName name="___AFC1">[2]INV!$A$25:$D$28</definedName>
    <definedName name="___AFC3">[2]INV!$F$25:$I$28</definedName>
    <definedName name="___AFC5">[2]INV!$K$25:$N$28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CHD1045" localSheetId="6">[5]APU!#REF!</definedName>
    <definedName name="___CHD1045">[5]APU!#REF!</definedName>
    <definedName name="___CHD1090" localSheetId="6">[5]APU!#REF!</definedName>
    <definedName name="___CHD1090">[5]APU!#REF!</definedName>
    <definedName name="___CHD1245" localSheetId="6">[5]APU!#REF!</definedName>
    <definedName name="___CHD1245">[5]APU!#REF!</definedName>
    <definedName name="___CHD1290" localSheetId="6">[5]APU!#REF!</definedName>
    <definedName name="___CHD1290">[5]APU!#REF!</definedName>
    <definedName name="___CHD445" localSheetId="6">[5]APU!#REF!</definedName>
    <definedName name="___CHD445">[5]APU!#REF!</definedName>
    <definedName name="___CHD490" localSheetId="6">[5]APU!#REF!</definedName>
    <definedName name="___CHD490">[5]APU!#REF!</definedName>
    <definedName name="___CHD645" localSheetId="6">[5]APU!#REF!</definedName>
    <definedName name="___CHD645">[5]APU!#REF!</definedName>
    <definedName name="___CHD690" localSheetId="6">[5]APU!#REF!</definedName>
    <definedName name="___CHD690">[5]APU!#REF!</definedName>
    <definedName name="___CHD845" localSheetId="6">[5]APU!#REF!</definedName>
    <definedName name="___CHD845">[5]APU!#REF!</definedName>
    <definedName name="___CHD890" localSheetId="6">[5]APU!#REF!</definedName>
    <definedName name="___CHD890">[5]APU!#REF!</definedName>
    <definedName name="___EMC2">[5]APU!$J$1594</definedName>
    <definedName name="___EMC4">[5]APU!$J$1646</definedName>
    <definedName name="___EST12" localSheetId="6">#REF!</definedName>
    <definedName name="___EST12">#REF!</definedName>
    <definedName name="___G1">#N/A</definedName>
    <definedName name="___IPC2002">#REF!</definedName>
    <definedName name="___MA2">#REF!</definedName>
    <definedName name="___oa55">#REF!</definedName>
    <definedName name="___PJ50" localSheetId="6">#REF!</definedName>
    <definedName name="___PJ50">#REF!</definedName>
    <definedName name="___pj51" localSheetId="6">#REF!</definedName>
    <definedName name="___pj51">#REF!</definedName>
    <definedName name="___PR1">[6]PRECIOS!$A$1:$E$65536</definedName>
    <definedName name="___PZ15" localSheetId="6">[5]APU!#REF!</definedName>
    <definedName name="___PZ15">[5]APU!#REF!</definedName>
    <definedName name="___PZ30">[5]APU!$J$3378</definedName>
    <definedName name="___PZ40">[5]APU!$J$3430</definedName>
    <definedName name="___PZ50">[5]APU!$J$3482</definedName>
    <definedName name="___RD43" localSheetId="6">[5]APU!#REF!</definedName>
    <definedName name="___RD43">[5]APU!#REF!</definedName>
    <definedName name="___RD63" localSheetId="6">[5]APU!#REF!</definedName>
    <definedName name="___RD63">[5]APU!#REF!</definedName>
    <definedName name="___RD64" localSheetId="6">[5]APU!#REF!</definedName>
    <definedName name="___RD64">[5]APU!#REF!</definedName>
    <definedName name="___RD83" localSheetId="6">[5]APU!#REF!</definedName>
    <definedName name="___RD83">[5]APU!#REF!</definedName>
    <definedName name="___RD84" localSheetId="6">[5]APU!#REF!</definedName>
    <definedName name="___RD84">[5]APU!#REF!</definedName>
    <definedName name="___RD86" localSheetId="6">[5]APU!#REF!</definedName>
    <definedName name="___RD86">[5]APU!#REF!</definedName>
    <definedName name="___SBC1">[2]INV!$A$12:$D$15</definedName>
    <definedName name="___SBC3">[2]INV!$F$12:$I$15</definedName>
    <definedName name="___SBC5">[2]INV!$K$12:$N$15</definedName>
    <definedName name="___SY106">[5]APU!$J$2338</definedName>
    <definedName name="___SY166">[5]APU!$J$2442</definedName>
    <definedName name="___SY186">[5]APU!$J$2494</definedName>
    <definedName name="___SY206">[5]APU!$J$2546</definedName>
    <definedName name="___SY86">[5]APU!$J$2286</definedName>
    <definedName name="___TA3" localSheetId="6">[5]APU!#REF!</definedName>
    <definedName name="___TA3">[5]APU!#REF!</definedName>
    <definedName name="___TA4" localSheetId="6">[5]APU!#REF!</definedName>
    <definedName name="___TA4">[5]APU!#REF!</definedName>
    <definedName name="___TE10" localSheetId="6">[5]APU!#REF!</definedName>
    <definedName name="___TE10">[5]APU!#REF!</definedName>
    <definedName name="___TE103" localSheetId="6">[5]APU!#REF!</definedName>
    <definedName name="___TE103">[5]APU!#REF!</definedName>
    <definedName name="___TE104" localSheetId="6">[5]APU!#REF!</definedName>
    <definedName name="___TE104">[5]APU!#REF!</definedName>
    <definedName name="___TE106" localSheetId="6">[5]APU!#REF!</definedName>
    <definedName name="___TE106">[5]APU!#REF!</definedName>
    <definedName name="___TE108" localSheetId="6">[5]APU!#REF!</definedName>
    <definedName name="___TE108">[5]APU!#REF!</definedName>
    <definedName name="___TE12" localSheetId="6">[5]APU!#REF!</definedName>
    <definedName name="___TE12">[5]APU!#REF!</definedName>
    <definedName name="___TE1210" localSheetId="6">[5]APU!#REF!</definedName>
    <definedName name="___TE1210">[5]APU!#REF!</definedName>
    <definedName name="___TE123" localSheetId="6">[5]APU!#REF!</definedName>
    <definedName name="___TE123">[5]APU!#REF!</definedName>
    <definedName name="___TE124" localSheetId="6">[5]APU!#REF!</definedName>
    <definedName name="___TE124">[5]APU!#REF!</definedName>
    <definedName name="___TE126" localSheetId="6">[5]APU!#REF!</definedName>
    <definedName name="___TE126">[5]APU!#REF!</definedName>
    <definedName name="___TE128" localSheetId="6">[5]APU!#REF!</definedName>
    <definedName name="___TE128">[5]APU!#REF!</definedName>
    <definedName name="___TE3" localSheetId="6">[5]APU!#REF!</definedName>
    <definedName name="___TE3">[5]APU!#REF!</definedName>
    <definedName name="___TE4" localSheetId="6">[5]APU!#REF!</definedName>
    <definedName name="___TE4">[5]APU!#REF!</definedName>
    <definedName name="___TE43" localSheetId="6">[5]APU!#REF!</definedName>
    <definedName name="___TE43">[5]APU!#REF!</definedName>
    <definedName name="___TE6" localSheetId="6">[5]APU!#REF!</definedName>
    <definedName name="___TE6">[5]APU!#REF!</definedName>
    <definedName name="___TE63" localSheetId="6">[5]APU!#REF!</definedName>
    <definedName name="___TE63">[5]APU!#REF!</definedName>
    <definedName name="___TE64" localSheetId="6">[5]APU!#REF!</definedName>
    <definedName name="___TE64">[5]APU!#REF!</definedName>
    <definedName name="___TE8" localSheetId="6">[5]APU!#REF!</definedName>
    <definedName name="___TE8">[5]APU!#REF!</definedName>
    <definedName name="___TE83" localSheetId="6">[5]APU!#REF!</definedName>
    <definedName name="___TE83">[5]APU!#REF!</definedName>
    <definedName name="___TE84" localSheetId="6">[5]APU!#REF!</definedName>
    <definedName name="___TE84">[5]APU!#REF!</definedName>
    <definedName name="___TE86" localSheetId="6">[5]APU!#REF!</definedName>
    <definedName name="___TE86">[5]APU!#REF!</definedName>
    <definedName name="___TP10" localSheetId="6">[5]APU!#REF!</definedName>
    <definedName name="___TP10">[5]APU!#REF!</definedName>
    <definedName name="___TP12" localSheetId="6">[5]APU!#REF!</definedName>
    <definedName name="___TP12">[5]APU!#REF!</definedName>
    <definedName name="___TP3" localSheetId="6">[5]APU!#REF!</definedName>
    <definedName name="___TP3">[5]APU!#REF!</definedName>
    <definedName name="___TP4" localSheetId="6">[5]APU!#REF!</definedName>
    <definedName name="___TP4">[5]APU!#REF!</definedName>
    <definedName name="___TP6" localSheetId="6">[5]APU!#REF!</definedName>
    <definedName name="___TP6">[5]APU!#REF!</definedName>
    <definedName name="___TP8" localSheetId="6">[5]APU!#REF!</definedName>
    <definedName name="___TP8">[5]APU!#REF!</definedName>
    <definedName name="___TS10">[5]APU!$J$2014</definedName>
    <definedName name="___TS16">[5]APU!$J$2128</definedName>
    <definedName name="___TS18">[5]APU!$J$2181</definedName>
    <definedName name="___TS20">[7]APU!$J$2245</definedName>
    <definedName name="___TS24">[7]APU!$J$2609</definedName>
    <definedName name="___TS27">[7]APU!$J$2661</definedName>
    <definedName name="___TS30">[7]APU!$J$2713</definedName>
    <definedName name="___TS33">[5]APU!$J$2754</definedName>
    <definedName name="___TS36">[5]APU!$J$2806</definedName>
    <definedName name="___TS39">[5]APU!$J$2858</definedName>
    <definedName name="___TS42">[5]APU!$J$2910</definedName>
    <definedName name="___TS45">[5]APU!$J$2962</definedName>
    <definedName name="___TS8">[5]APU!$J$1961</definedName>
    <definedName name="___URA10" localSheetId="6">[5]APU!#REF!</definedName>
    <definedName name="___URA10">[5]APU!#REF!</definedName>
    <definedName name="___URA12" localSheetId="6">[5]APU!#REF!</definedName>
    <definedName name="___URA12">[5]APU!#REF!</definedName>
    <definedName name="___URA3" localSheetId="6">[5]APU!#REF!</definedName>
    <definedName name="___URA3">[5]APU!#REF!</definedName>
    <definedName name="___URA4" localSheetId="6">[5]APU!#REF!</definedName>
    <definedName name="___URA4">[5]APU!#REF!</definedName>
    <definedName name="___URA6" localSheetId="6">[5]APU!#REF!</definedName>
    <definedName name="___URA6">[5]APU!#REF!</definedName>
    <definedName name="___URA8" localSheetId="6">[5]APU!#REF!</definedName>
    <definedName name="___URA8">[5]APU!#REF!</definedName>
    <definedName name="___URE10" localSheetId="6">[5]APU!#REF!</definedName>
    <definedName name="___URE10">[5]APU!#REF!</definedName>
    <definedName name="___URE12" localSheetId="6">[5]APU!#REF!</definedName>
    <definedName name="___URE12">[5]APU!#REF!</definedName>
    <definedName name="___URE3" localSheetId="6">[5]APU!#REF!</definedName>
    <definedName name="___URE3">[5]APU!#REF!</definedName>
    <definedName name="___URE4" localSheetId="6">[5]APU!#REF!</definedName>
    <definedName name="___URE4">[5]APU!#REF!</definedName>
    <definedName name="___URE6" localSheetId="6">[5]APU!#REF!</definedName>
    <definedName name="___URE6">[5]APU!#REF!</definedName>
    <definedName name="___URE8" localSheetId="6">[5]APU!#REF!</definedName>
    <definedName name="___URE8">[5]APU!#REF!</definedName>
    <definedName name="___us24" localSheetId="6">[5]APU!#REF!</definedName>
    <definedName name="___us24">[5]APU!#REF!</definedName>
    <definedName name="___US27" localSheetId="6">[5]APU!#REF!</definedName>
    <definedName name="___US27">[5]APU!#REF!</definedName>
    <definedName name="___US30" localSheetId="6">[5]APU!#REF!</definedName>
    <definedName name="___US30">[5]APU!#REF!</definedName>
    <definedName name="___US33" localSheetId="6">[5]APU!#REF!</definedName>
    <definedName name="___US33">[5]APU!#REF!</definedName>
    <definedName name="___US36" localSheetId="6">[5]APU!#REF!</definedName>
    <definedName name="___US36">[5]APU!#REF!</definedName>
    <definedName name="___US39" localSheetId="6">[5]APU!#REF!</definedName>
    <definedName name="___US39">[5]APU!#REF!</definedName>
    <definedName name="___US42" localSheetId="6">[5]APU!#REF!</definedName>
    <definedName name="___US42">[5]APU!#REF!</definedName>
    <definedName name="___US45" localSheetId="6">[5]APU!#REF!</definedName>
    <definedName name="___US45">[5]APU!#REF!</definedName>
    <definedName name="___v1">#N/A</definedName>
    <definedName name="___v2">#N/A</definedName>
    <definedName name="___v4">#N/A</definedName>
    <definedName name="___v5">#N/A</definedName>
    <definedName name="___v6">#N/A</definedName>
    <definedName name="___v8">#N/A</definedName>
    <definedName name="___VCE10" localSheetId="6">[5]APU!#REF!</definedName>
    <definedName name="___VCE10">[5]APU!#REF!</definedName>
    <definedName name="___VCE3" localSheetId="6">[5]APU!#REF!</definedName>
    <definedName name="___VCE3">[5]APU!#REF!</definedName>
    <definedName name="___VCE4" localSheetId="6">[5]APU!#REF!</definedName>
    <definedName name="___VCE4">[5]APU!#REF!</definedName>
    <definedName name="___VCE6" localSheetId="6">[5]APU!#REF!</definedName>
    <definedName name="___VCE6">[5]APU!#REF!</definedName>
    <definedName name="___VCE8" localSheetId="6">[5]APU!#REF!</definedName>
    <definedName name="___VCE8">[5]APU!#REF!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7">#N/A</definedName>
    <definedName name="___X1">#N/A</definedName>
    <definedName name="___X2">#N/A</definedName>
    <definedName name="___X3">#N/A</definedName>
    <definedName name="___X4">#N/A</definedName>
    <definedName name="___X5">#N/A</definedName>
    <definedName name="___X7">#N/A</definedName>
    <definedName name="___xz2">#REF!</definedName>
    <definedName name="___y1">#N/A</definedName>
    <definedName name="___y2">#N/A</definedName>
    <definedName name="___y3">#N/A</definedName>
    <definedName name="___y4">#N/A</definedName>
    <definedName name="___y5">#N/A</definedName>
    <definedName name="___y7">#N/A</definedName>
    <definedName name="___z1">#N/A</definedName>
    <definedName name="___z2">#N/A</definedName>
    <definedName name="___z4">#N/A</definedName>
    <definedName name="___z5">#N/A</definedName>
    <definedName name="___z7">#N/A</definedName>
    <definedName name="__123Graph_A" hidden="1">[8]AIU!$D$338:$D$357</definedName>
    <definedName name="__123Graph_Acaja" hidden="1">[8]EVA!$D$39:$AD$39</definedName>
    <definedName name="__123Graph_ACart_AnticAdic" hidden="1">[8]EVA!$F$95:$I$95</definedName>
    <definedName name="__123Graph_AFACTURAC" hidden="1">[8]Program!$B$120:$Y$120</definedName>
    <definedName name="__123Graph_AGraph2" hidden="1">[8]AIU!$D$338:$D$357</definedName>
    <definedName name="__123Graph_Bcaja" hidden="1">[8]EVA!$D$56:$AD$56</definedName>
    <definedName name="__123Graph_BCart_AnticAdic" hidden="1">[8]EVA!$F$96:$I$96</definedName>
    <definedName name="__123Graph_Ccaja" hidden="1">[8]EVA!$D$58:$AD$58</definedName>
    <definedName name="__123Graph_CCart_AnticAdic" hidden="1">[8]EVA!$F$97:$I$97</definedName>
    <definedName name="__123Graph_Dcaja" hidden="1">[8]EVA!$D$61:$AD$61</definedName>
    <definedName name="__123Graph_DCart_AnticAdic" hidden="1">[8]EVA!$F$99:$I$99</definedName>
    <definedName name="__123Graph_ECart_AnticAdic" hidden="1">[8]EVA!$F$99:$I$99</definedName>
    <definedName name="__123Graph_LBL_ACart_AnticAdic" hidden="1">[8]EVA!$J$95:$K$95</definedName>
    <definedName name="__123Graph_LBL_Ccaja" hidden="1">[8]EVA!$D$58:$AD$58</definedName>
    <definedName name="__123Graph_LBL_DCart_AnticAdic" hidden="1">[8]EVA!$F$98:$I$98</definedName>
    <definedName name="__123Graph_X" hidden="1">[8]AIU!$C$338:$C$357</definedName>
    <definedName name="__123Graph_Xcaja" hidden="1">[8]EVA!$D$6:$AD$6</definedName>
    <definedName name="__1Sin_nombre">#REF!</definedName>
    <definedName name="__A17000">#REF!</definedName>
    <definedName name="__A20000">#REF!</definedName>
    <definedName name="__A30000">#REF!</definedName>
    <definedName name="__AFC1">[2]INV!$A$25:$D$28</definedName>
    <definedName name="__AFC3">[2]INV!$F$25:$I$28</definedName>
    <definedName name="__AFC5">[2]INV!$K$25:$N$28</definedName>
    <definedName name="__aiu2">[9]AIU!$J$105</definedName>
    <definedName name="__APU221">#REF!</definedName>
    <definedName name="__APU465">[10]!absc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CHD1045">[11]APU!#REF!</definedName>
    <definedName name="__CHD1090">[11]APU!#REF!</definedName>
    <definedName name="__CHD1245">[11]APU!#REF!</definedName>
    <definedName name="__CHD1290">[11]APU!#REF!</definedName>
    <definedName name="__CHD445">[11]APU!#REF!</definedName>
    <definedName name="__CHD490">[11]APU!#REF!</definedName>
    <definedName name="__CHD645">[11]APU!#REF!</definedName>
    <definedName name="__CHD690">[11]APU!#REF!</definedName>
    <definedName name="__CHD845">[11]APU!#REF!</definedName>
    <definedName name="__CHD890">[11]APU!#REF!</definedName>
    <definedName name="__EMC2">[11]APU!#REF!</definedName>
    <definedName name="__EMC4">[11]APU!#REF!</definedName>
    <definedName name="__EST1" localSheetId="6">#REF!</definedName>
    <definedName name="__EST1">#REF!</definedName>
    <definedName name="__EST10" localSheetId="6">#REF!</definedName>
    <definedName name="__EST10">#REF!</definedName>
    <definedName name="__EST11" localSheetId="6">#REF!</definedName>
    <definedName name="__EST11">#REF!</definedName>
    <definedName name="__EST12" localSheetId="6">#REF!</definedName>
    <definedName name="__EST12">#REF!</definedName>
    <definedName name="__EST13" localSheetId="6">#REF!</definedName>
    <definedName name="__EST13">#REF!</definedName>
    <definedName name="__EST14" localSheetId="6">#REF!</definedName>
    <definedName name="__EST14">#REF!</definedName>
    <definedName name="__EST15" localSheetId="6">#REF!</definedName>
    <definedName name="__EST15">#REF!</definedName>
    <definedName name="__EST16" localSheetId="6">#REF!</definedName>
    <definedName name="__EST16">#REF!</definedName>
    <definedName name="__EST17" localSheetId="6">#REF!</definedName>
    <definedName name="__EST17">#REF!</definedName>
    <definedName name="__EST18" localSheetId="6">#REF!</definedName>
    <definedName name="__EST18">#REF!</definedName>
    <definedName name="__EST19" localSheetId="6">#REF!</definedName>
    <definedName name="__EST19">#REF!</definedName>
    <definedName name="__EST2" localSheetId="6">#REF!</definedName>
    <definedName name="__EST2">#REF!</definedName>
    <definedName name="__EST23" localSheetId="6">#REF!</definedName>
    <definedName name="__EST23">#REF!</definedName>
    <definedName name="__EST3" localSheetId="6">#REF!</definedName>
    <definedName name="__EST3">#REF!</definedName>
    <definedName name="__EST4" localSheetId="6">#REF!</definedName>
    <definedName name="__EST4">#REF!</definedName>
    <definedName name="__EST5" localSheetId="6">#REF!</definedName>
    <definedName name="__EST5">#REF!</definedName>
    <definedName name="__EST6" localSheetId="6">#REF!</definedName>
    <definedName name="__EST6">#REF!</definedName>
    <definedName name="__EST7" localSheetId="6">#REF!</definedName>
    <definedName name="__EST7">#REF!</definedName>
    <definedName name="__EST8" localSheetId="6">#REF!</definedName>
    <definedName name="__EST8">#REF!</definedName>
    <definedName name="__EST9" localSheetId="6">#REF!</definedName>
    <definedName name="__EST9">#REF!</definedName>
    <definedName name="__EXC1" localSheetId="6">#REF!</definedName>
    <definedName name="__EXC1">#REF!</definedName>
    <definedName name="__EXC10" localSheetId="6">#REF!</definedName>
    <definedName name="__EXC10">#REF!</definedName>
    <definedName name="__EXC11" localSheetId="6">#REF!</definedName>
    <definedName name="__EXC11">#REF!</definedName>
    <definedName name="__EXC12" localSheetId="6">#REF!</definedName>
    <definedName name="__EXC12">#REF!</definedName>
    <definedName name="__EXC2" localSheetId="6">#REF!</definedName>
    <definedName name="__EXC2">#REF!</definedName>
    <definedName name="__EXC3" localSheetId="6">#REF!</definedName>
    <definedName name="__EXC3">#REF!</definedName>
    <definedName name="__EXC4" localSheetId="6">#REF!</definedName>
    <definedName name="__EXC4">#REF!</definedName>
    <definedName name="__EXC5" localSheetId="6">#REF!</definedName>
    <definedName name="__EXC5">#REF!</definedName>
    <definedName name="__EXC6" localSheetId="6">#REF!</definedName>
    <definedName name="__EXC6">#REF!</definedName>
    <definedName name="__EXC7" localSheetId="6">#REF!</definedName>
    <definedName name="__EXC7">#REF!</definedName>
    <definedName name="__EXC8" localSheetId="6">#REF!</definedName>
    <definedName name="__EXC8">#REF!</definedName>
    <definedName name="__EXC9" localSheetId="6">#REF!</definedName>
    <definedName name="__EXC9">#REF!</definedName>
    <definedName name="__f">'[12]acta modelo'!$A$36:$IV$36</definedName>
    <definedName name="__FIN1">"E39"</definedName>
    <definedName name="__FIN2">"F39"</definedName>
    <definedName name="__G1">#N/A</definedName>
    <definedName name="__IPC2002">#REF!</definedName>
    <definedName name="__MA2">#REF!</definedName>
    <definedName name="__mun2">[13]PESOS!#REF!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a55">#REF!</definedName>
    <definedName name="__PJ50" localSheetId="6">#REF!</definedName>
    <definedName name="__PJ50">#REF!</definedName>
    <definedName name="__pj51" localSheetId="6">#REF!</definedName>
    <definedName name="__pj51">#REF!</definedName>
    <definedName name="__PR1">[14]PRECIOS!$A$1:$E$65536</definedName>
    <definedName name="__PZ15">[11]APU!#REF!</definedName>
    <definedName name="__PZ20">[5]APU!$J$3326</definedName>
    <definedName name="__PZ40">[11]APU!#REF!</definedName>
    <definedName name="__PZ50">[11]APU!#REF!</definedName>
    <definedName name="__RD43">[11]APU!#REF!</definedName>
    <definedName name="__RD63">[11]APU!#REF!</definedName>
    <definedName name="__RD64">[11]APU!#REF!</definedName>
    <definedName name="__RD83">[11]APU!#REF!</definedName>
    <definedName name="__RD84">[11]APU!#REF!</definedName>
    <definedName name="__RD86">[11]APU!#REF!</definedName>
    <definedName name="__ref4">#REF!</definedName>
    <definedName name="__SBC1">[2]INV!$A$12:$D$15</definedName>
    <definedName name="__SBC3">[2]INV!$F$12:$I$15</definedName>
    <definedName name="__SBC5">[2]INV!$K$12:$N$15</definedName>
    <definedName name="__SY106">[11]APU!#REF!</definedName>
    <definedName name="__SY126">[5]APU!$J$2390</definedName>
    <definedName name="__SY166">[11]APU!#REF!</definedName>
    <definedName name="__SY186">[11]APU!#REF!</definedName>
    <definedName name="__SY206">[11]APU!#REF!</definedName>
    <definedName name="__TA3">[11]APU!#REF!</definedName>
    <definedName name="__TA4">[11]APU!#REF!</definedName>
    <definedName name="__tab1">#REF!</definedName>
    <definedName name="__tab2">#REF!</definedName>
    <definedName name="__tab3">#REF!</definedName>
    <definedName name="__TAB4">#REF!</definedName>
    <definedName name="__TE10">[11]APU!#REF!</definedName>
    <definedName name="__TE103">[11]APU!#REF!</definedName>
    <definedName name="__TE104">[11]APU!#REF!</definedName>
    <definedName name="__TE106">[11]APU!#REF!</definedName>
    <definedName name="__TE108">[11]APU!#REF!</definedName>
    <definedName name="__TE12">[11]APU!#REF!</definedName>
    <definedName name="__TE1210">[11]APU!#REF!</definedName>
    <definedName name="__TE123">[11]APU!#REF!</definedName>
    <definedName name="__TE124">[11]APU!#REF!</definedName>
    <definedName name="__TE126">[11]APU!#REF!</definedName>
    <definedName name="__TE128">[11]APU!#REF!</definedName>
    <definedName name="__TE3">[11]APU!#REF!</definedName>
    <definedName name="__TE4">[11]APU!#REF!</definedName>
    <definedName name="__TE43">[11]APU!#REF!</definedName>
    <definedName name="__TE6">[11]APU!#REF!</definedName>
    <definedName name="__TE63">[11]APU!#REF!</definedName>
    <definedName name="__TE64">[11]APU!#REF!</definedName>
    <definedName name="__TE8">[11]APU!#REF!</definedName>
    <definedName name="__TE83">[11]APU!#REF!</definedName>
    <definedName name="__TE84">[11]APU!#REF!</definedName>
    <definedName name="__TE86">[11]APU!#REF!</definedName>
    <definedName name="__TP10">[11]APU!#REF!</definedName>
    <definedName name="__TP12">[11]APU!#REF!</definedName>
    <definedName name="__TP3">[11]APU!#REF!</definedName>
    <definedName name="__TP4">[11]APU!#REF!</definedName>
    <definedName name="__TP6">[11]APU!#REF!</definedName>
    <definedName name="__TP8">[11]APU!#REF!</definedName>
    <definedName name="__TS10">[11]APU!#REF!</definedName>
    <definedName name="__TS12">[5]APU!$J$1018</definedName>
    <definedName name="__TS16">[11]APU!#REF!</definedName>
    <definedName name="__TS18">[11]APU!#REF!</definedName>
    <definedName name="__TS20">[11]APU!#REF!</definedName>
    <definedName name="__TS24">[11]APU!#REF!</definedName>
    <definedName name="__TS27">[11]APU!#REF!</definedName>
    <definedName name="__TS30">[11]APU!#REF!</definedName>
    <definedName name="__TS33">[11]APU!#REF!</definedName>
    <definedName name="__TS36">[11]APU!#REF!</definedName>
    <definedName name="__TS39">[11]APU!#REF!</definedName>
    <definedName name="__TS42">[11]APU!#REF!</definedName>
    <definedName name="__TS45">[11]APU!#REF!</definedName>
    <definedName name="__TS6">[5]APU!$J$1908</definedName>
    <definedName name="__ULT1" localSheetId="6">#REF!</definedName>
    <definedName name="__ULT1">#REF!</definedName>
    <definedName name="__ULT2" localSheetId="6">#REF!</definedName>
    <definedName name="__ULT2">#REF!</definedName>
    <definedName name="__ULT4" localSheetId="6">#REF!</definedName>
    <definedName name="__ULT4">#REF!</definedName>
    <definedName name="__URA10">[11]APU!#REF!</definedName>
    <definedName name="__URA12">[11]APU!#REF!</definedName>
    <definedName name="__URA3">[11]APU!#REF!</definedName>
    <definedName name="__URA4">[11]APU!#REF!</definedName>
    <definedName name="__URA6">[11]APU!#REF!</definedName>
    <definedName name="__URA8">[11]APU!#REF!</definedName>
    <definedName name="__URE10">[11]APU!#REF!</definedName>
    <definedName name="__URE12">[11]APU!#REF!</definedName>
    <definedName name="__URE3">[11]APU!#REF!</definedName>
    <definedName name="__URE4">[11]APU!#REF!</definedName>
    <definedName name="__URE6">[11]APU!#REF!</definedName>
    <definedName name="__URE8">[11]APU!#REF!</definedName>
    <definedName name="__us24">[11]APU!#REF!</definedName>
    <definedName name="__US27">[11]APU!#REF!</definedName>
    <definedName name="__US30">[11]APU!#REF!</definedName>
    <definedName name="__US33">[11]APU!#REF!</definedName>
    <definedName name="__US36">[11]APU!#REF!</definedName>
    <definedName name="__US39">[11]APU!#REF!</definedName>
    <definedName name="__US42">[11]APU!#REF!</definedName>
    <definedName name="__US45">[11]APU!#REF!</definedName>
    <definedName name="__v1">#N/A</definedName>
    <definedName name="__VCE10">[11]APU!#REF!</definedName>
    <definedName name="__VCE3">[11]APU!#REF!</definedName>
    <definedName name="__VCE4">[11]APU!#REF!</definedName>
    <definedName name="__VCE6">[11]APU!#REF!</definedName>
    <definedName name="__VCE8">[11]APU!#REF!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7">#N/A</definedName>
    <definedName name="__xlfn.BAHTTEXT" hidden="1">#NAME?</definedName>
    <definedName name="__xz2">#REF!</definedName>
    <definedName name="__y1">#N/A</definedName>
    <definedName name="__z7">#N/A</definedName>
    <definedName name="_02_DER_K13_000_–_K13_650">[15]EST2!#REF!</definedName>
    <definedName name="_02_DER_K15_700_–_K16_100">[15]EST2!#REF!</definedName>
    <definedName name="_03_K15_140_–_K20_540">[15]EST2!#REF!</definedName>
    <definedName name="_04">[15]EST2!#REF!</definedName>
    <definedName name="_05_DER_K35_250_–_K35_605.41">[15]EST2!#REF!</definedName>
    <definedName name="_05_IZQ_K25_695_–_K35_327.62">[15]EST2!#REF!</definedName>
    <definedName name="_05_IZQ_K35_420_–_K36_462.29">[15]EST2!#REF!</definedName>
    <definedName name="_06_K41_785.67_–_K48_083.55">[15]EST2!#REF!</definedName>
    <definedName name="_07_DER_K48_000_–_K49_563.19">[15]EST2!#REF!</definedName>
    <definedName name="_07_IZQ_K49_320_–_K52_112.74">[15]EST2!#REF!</definedName>
    <definedName name="_08_DER_K57_040_–_K61_476.50">[15]EST2!#REF!</definedName>
    <definedName name="_08_IZQ_K52_300_–_K57_577.97">[15]EST2!#REF!</definedName>
    <definedName name="_08_K24_723__A_K55_717.28">[15]EST2!#REF!</definedName>
    <definedName name="_09_K61_520_A_K61_144">[15]EST2!#REF!</definedName>
    <definedName name="_1">#N/A</definedName>
    <definedName name="_1__123Graph_ACart_Utilidad" hidden="1">[8]EVA!$F$104:$I$104</definedName>
    <definedName name="_10_PR64_500_–_PR_69_541.49">[15]EST2!#REF!</definedName>
    <definedName name="_1Sin_nombre">#REF!</definedName>
    <definedName name="_2">#N/A</definedName>
    <definedName name="_2__123Graph_BCart_Utilidad" hidden="1">[8]EVA!$F$105:$I$105</definedName>
    <definedName name="_3__123Graph_CCart_Utilidad" hidden="1">[8]EVA!$F$106:$I$106</definedName>
    <definedName name="_4__123Graph_LBL_ACart_Utilidad" hidden="1">[8]EVA!$F$109:$I$109</definedName>
    <definedName name="_5__123Graph_LBL_BCart_Utilidad" hidden="1">[8]EVA!$F$110:$I$110</definedName>
    <definedName name="_6__123Graph_LBL_CCart_Utilidad" hidden="1">[8]EVA!$F$111:$I$111</definedName>
    <definedName name="_7__123Graph_XCart_Utilidad" hidden="1">[8]EVA!$F$103:$I$103</definedName>
    <definedName name="_a1" hidden="1">{"TAB1",#N/A,TRUE,"GENERAL";"TAB2",#N/A,TRUE,"GENERAL";"TAB3",#N/A,TRUE,"GENERAL";"TAB4",#N/A,TRUE,"GENERAL";"TAB5",#N/A,TRUE,"GENERAL"}</definedName>
    <definedName name="_a1_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_1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4_1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5_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6_1" hidden="1">{"TAB1",#N/A,TRUE,"GENERAL";"TAB2",#N/A,TRUE,"GENERAL";"TAB3",#N/A,TRUE,"GENERAL";"TAB4",#N/A,TRUE,"GENERAL";"TAB5",#N/A,TRUE,"GENERAL"}</definedName>
    <definedName name="_AFC1">[2]INV!$A$25:$D$28</definedName>
    <definedName name="_AFC3">[2]INV!$F$25:$I$28</definedName>
    <definedName name="_AFC5">[2]INV!$K$25:$N$28</definedName>
    <definedName name="_aiu2">[9]AIU!$J$105</definedName>
    <definedName name="_APU221" localSheetId="6">#REF!</definedName>
    <definedName name="_APU221">#REF!</definedName>
    <definedName name="_APU465">[10]!absc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2_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3_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4_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5_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6_1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7_1" hidden="1">{"via1",#N/A,TRUE,"general";"via2",#N/A,TRUE,"general";"via3",#N/A,TRUE,"general"}</definedName>
    <definedName name="_b8" hidden="1">{"via1",#N/A,TRUE,"general";"via2",#N/A,TRUE,"general";"via3",#N/A,TRUE,"general"}</definedName>
    <definedName name="_b8_1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b9_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b5_1" hidden="1">{"TAB1",#N/A,TRUE,"GENERAL";"TAB2",#N/A,TRUE,"GENERAL";"TAB3",#N/A,TRUE,"GENERAL";"TAB4",#N/A,TRUE,"GENERAL";"TAB5",#N/A,TRUE,"GENERAL"}</definedName>
    <definedName name="_BGC1">[2]INV!$A$5:$D$8</definedName>
    <definedName name="_BGC3">[2]INV!$F$5:$I$8</definedName>
    <definedName name="_BGC5">[2]INV!$K$5:$N$8</definedName>
    <definedName name="_CAC1">[2]INV!$A$19:$D$22</definedName>
    <definedName name="_CAC3">[2]INV!$F$19:$I$22</definedName>
    <definedName name="_CAC5">[2]INV!$K$19:$N$22</definedName>
    <definedName name="_CHD1045" localSheetId="6">[5]APU!#REF!</definedName>
    <definedName name="_CHD1045">[5]APU!#REF!</definedName>
    <definedName name="_CHD1090" localSheetId="6">[5]APU!#REF!</definedName>
    <definedName name="_CHD1090">[5]APU!#REF!</definedName>
    <definedName name="_CHD1245" localSheetId="6">[5]APU!#REF!</definedName>
    <definedName name="_CHD1245">[5]APU!#REF!</definedName>
    <definedName name="_CHD1290" localSheetId="6">[5]APU!#REF!</definedName>
    <definedName name="_CHD1290">[5]APU!#REF!</definedName>
    <definedName name="_CHD445" localSheetId="6">[5]APU!#REF!</definedName>
    <definedName name="_CHD445">[5]APU!#REF!</definedName>
    <definedName name="_CHD490" localSheetId="6">[5]APU!#REF!</definedName>
    <definedName name="_CHD490">[5]APU!#REF!</definedName>
    <definedName name="_CHD645" localSheetId="6">[5]APU!#REF!</definedName>
    <definedName name="_CHD645">[5]APU!#REF!</definedName>
    <definedName name="_CHD690" localSheetId="6">[5]APU!#REF!</definedName>
    <definedName name="_CHD690">[5]APU!#REF!</definedName>
    <definedName name="_CHD845" localSheetId="6">[5]APU!#REF!</definedName>
    <definedName name="_CHD845">[5]APU!#REF!</definedName>
    <definedName name="_CHD890" localSheetId="6">[5]APU!#REF!</definedName>
    <definedName name="_CHD890">[5]APU!#REF!</definedName>
    <definedName name="_EMC2">[5]APU!$J$1594</definedName>
    <definedName name="_EMC4">[5]APU!$J$1646</definedName>
    <definedName name="_EST1" localSheetId="6">#REF!</definedName>
    <definedName name="_EST1">#REF!</definedName>
    <definedName name="_EST10" localSheetId="6">#REF!</definedName>
    <definedName name="_EST10">#REF!</definedName>
    <definedName name="_EST11" localSheetId="6">#REF!</definedName>
    <definedName name="_EST11">#REF!</definedName>
    <definedName name="_EST12" localSheetId="6">#REF!</definedName>
    <definedName name="_EST12">#REF!</definedName>
    <definedName name="_EST13" localSheetId="6">#REF!</definedName>
    <definedName name="_EST13">#REF!</definedName>
    <definedName name="_EST14" localSheetId="6">#REF!</definedName>
    <definedName name="_EST14">#REF!</definedName>
    <definedName name="_EST15" localSheetId="6">#REF!</definedName>
    <definedName name="_EST15">#REF!</definedName>
    <definedName name="_EST16" localSheetId="6">#REF!</definedName>
    <definedName name="_EST16">#REF!</definedName>
    <definedName name="_EST17" localSheetId="6">#REF!</definedName>
    <definedName name="_EST17">#REF!</definedName>
    <definedName name="_EST18" localSheetId="6">#REF!</definedName>
    <definedName name="_EST18">#REF!</definedName>
    <definedName name="_EST19" localSheetId="6">#REF!</definedName>
    <definedName name="_EST19">#REF!</definedName>
    <definedName name="_EST2" localSheetId="6">#REF!</definedName>
    <definedName name="_EST2">#REF!</definedName>
    <definedName name="_EST23" localSheetId="6">#REF!</definedName>
    <definedName name="_EST23">#REF!</definedName>
    <definedName name="_EST3" localSheetId="6">#REF!</definedName>
    <definedName name="_EST3">#REF!</definedName>
    <definedName name="_EST4" localSheetId="6">#REF!</definedName>
    <definedName name="_EST4">#REF!</definedName>
    <definedName name="_EST5" localSheetId="6">#REF!</definedName>
    <definedName name="_EST5">#REF!</definedName>
    <definedName name="_EST6" localSheetId="6">#REF!</definedName>
    <definedName name="_EST6">#REF!</definedName>
    <definedName name="_EST7" localSheetId="6">#REF!</definedName>
    <definedName name="_EST7">#REF!</definedName>
    <definedName name="_EST8" localSheetId="6">#REF!</definedName>
    <definedName name="_EST8">#REF!</definedName>
    <definedName name="_EST9" localSheetId="6">#REF!</definedName>
    <definedName name="_EST9">#REF!</definedName>
    <definedName name="_EXC1" localSheetId="6">#REF!</definedName>
    <definedName name="_EXC1">#REF!</definedName>
    <definedName name="_EXC10" localSheetId="6">#REF!</definedName>
    <definedName name="_EXC10">#REF!</definedName>
    <definedName name="_EXC11" localSheetId="6">#REF!</definedName>
    <definedName name="_EXC11">#REF!</definedName>
    <definedName name="_EXC12" localSheetId="6">#REF!</definedName>
    <definedName name="_EXC12">#REF!</definedName>
    <definedName name="_EXC2" localSheetId="6">#REF!</definedName>
    <definedName name="_EXC2">#REF!</definedName>
    <definedName name="_EXC3" localSheetId="6">#REF!</definedName>
    <definedName name="_EXC3">#REF!</definedName>
    <definedName name="_EXC4" localSheetId="6">#REF!</definedName>
    <definedName name="_EXC4">#REF!</definedName>
    <definedName name="_EXC5" localSheetId="6">#REF!</definedName>
    <definedName name="_EXC5">#REF!</definedName>
    <definedName name="_EXC6" localSheetId="6">#REF!</definedName>
    <definedName name="_EXC6">#REF!</definedName>
    <definedName name="_EXC7" localSheetId="6">#REF!</definedName>
    <definedName name="_EXC7">#REF!</definedName>
    <definedName name="_EXC8" localSheetId="6">#REF!</definedName>
    <definedName name="_EXC8">#REF!</definedName>
    <definedName name="_EXC9" localSheetId="6">#REF!</definedName>
    <definedName name="_EXC9">#REF!</definedName>
    <definedName name="_f">'[16]acta modelo'!$A$36:$IV$36</definedName>
    <definedName name="_Fill" hidden="1">#REF!</definedName>
    <definedName name="_xlnm._FilterDatabase" hidden="1">'[17]46W9'!#REF!</definedName>
    <definedName name="_FIN1">"E39"</definedName>
    <definedName name="_FIN2">"F39"</definedName>
    <definedName name="_G1">#N/A</definedName>
    <definedName name="_g2" hidden="1">{"TAB1",#N/A,TRUE,"GENERAL";"TAB2",#N/A,TRUE,"GENERAL";"TAB3",#N/A,TRUE,"GENERAL";"TAB4",#N/A,TRUE,"GENERAL";"TAB5",#N/A,TRUE,"GENERAL"}</definedName>
    <definedName name="_g2_1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3_1" hidden="1">{"via1",#N/A,TRUE,"general";"via2",#N/A,TRUE,"general";"via3",#N/A,TRUE,"general"}</definedName>
    <definedName name="_g4" hidden="1">{"via1",#N/A,TRUE,"general";"via2",#N/A,TRUE,"general";"via3",#N/A,TRUE,"general"}</definedName>
    <definedName name="_g4_1" hidden="1">{"via1",#N/A,TRUE,"general";"via2",#N/A,TRUE,"general";"via3",#N/A,TRUE,"general"}</definedName>
    <definedName name="_g5" hidden="1">{"via1",#N/A,TRUE,"general";"via2",#N/A,TRUE,"general";"via3",#N/A,TRUE,"general"}</definedName>
    <definedName name="_g5_1" hidden="1">{"via1",#N/A,TRUE,"general";"via2",#N/A,TRUE,"general";"via3",#N/A,TRUE,"general"}</definedName>
    <definedName name="_g6" hidden="1">{"via1",#N/A,TRUE,"general";"via2",#N/A,TRUE,"general";"via3",#N/A,TRUE,"general"}</definedName>
    <definedName name="_g6_1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7_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1_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gtr4_1" hidden="1">{"via1",#N/A,TRUE,"general";"via2",#N/A,TRUE,"general";"via3",#N/A,TRUE,"general"}</definedName>
    <definedName name="_h2" hidden="1">{"via1",#N/A,TRUE,"general";"via2",#N/A,TRUE,"general";"via3",#N/A,TRUE,"general"}</definedName>
    <definedName name="_h2_1" hidden="1">{"via1",#N/A,TRUE,"general";"via2",#N/A,TRUE,"general";"via3",#N/A,TRUE,"general"}</definedName>
    <definedName name="_h3" hidden="1">{"via1",#N/A,TRUE,"general";"via2",#N/A,TRUE,"general";"via3",#N/A,TRUE,"general"}</definedName>
    <definedName name="_h3_1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4_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5_1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6_1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7_1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8_1" hidden="1">{"via1",#N/A,TRUE,"general";"via2",#N/A,TRUE,"general";"via3",#N/A,TRUE,"general"}</definedName>
    <definedName name="_hfh7" hidden="1">{"via1",#N/A,TRUE,"general";"via2",#N/A,TRUE,"general";"via3",#N/A,TRUE,"general"}</definedName>
    <definedName name="_hfh7_1" hidden="1">{"via1",#N/A,TRUE,"general";"via2",#N/A,TRUE,"general";"via3",#N/A,TRUE,"general"}</definedName>
    <definedName name="_i4" hidden="1">{"via1",#N/A,TRUE,"general";"via2",#N/A,TRUE,"general";"via3",#N/A,TRUE,"general"}</definedName>
    <definedName name="_i4_1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5_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6_1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_1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77_1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8_1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9_1" hidden="1">{"TAB1",#N/A,TRUE,"GENERAL";"TAB2",#N/A,TRUE,"GENERAL";"TAB3",#N/A,TRUE,"GENERAL";"TAB4",#N/A,TRUE,"GENERAL";"TAB5",#N/A,TRUE,"GENERAL"}</definedName>
    <definedName name="_IPC2002">#REF!</definedName>
    <definedName name="_jor2">'[18]Cuadr.'!$H$16</definedName>
    <definedName name="_jor3">'[18]Cuadr.'!$H$26</definedName>
    <definedName name="_k3" hidden="1">{"TAB1",#N/A,TRUE,"GENERAL";"TAB2",#N/A,TRUE,"GENERAL";"TAB3",#N/A,TRUE,"GENERAL";"TAB4",#N/A,TRUE,"GENERAL";"TAB5",#N/A,TRUE,"GENERAL"}</definedName>
    <definedName name="_k3_1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4_1" hidden="1">{"via1",#N/A,TRUE,"general";"via2",#N/A,TRUE,"general";"via3",#N/A,TRUE,"general"}</definedName>
    <definedName name="_k5" hidden="1">{"via1",#N/A,TRUE,"general";"via2",#N/A,TRUE,"general";"via3",#N/A,TRUE,"general"}</definedName>
    <definedName name="_k5_1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6_1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7_1" hidden="1">{"via1",#N/A,TRUE,"general";"via2",#N/A,TRUE,"general";"via3",#N/A,TRUE,"general"}</definedName>
    <definedName name="_k8" hidden="1">{"via1",#N/A,TRUE,"general";"via2",#N/A,TRUE,"general";"via3",#N/A,TRUE,"general"}</definedName>
    <definedName name="_k8_1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9_1" hidden="1">{"TAB1",#N/A,TRUE,"GENERAL";"TAB2",#N/A,TRUE,"GENERAL";"TAB3",#N/A,TRUE,"GENERAL";"TAB4",#N/A,TRUE,"GENERAL";"TAB5",#N/A,TRUE,"GENERAL"}</definedName>
    <definedName name="_key" hidden="1">#REF!</definedName>
    <definedName name="_Key1" hidden="1">[1]INSUMOS!#REF!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kjk6_1" hidden="1">{"TAB1",#N/A,TRUE,"GENERAL";"TAB2",#N/A,TRUE,"GENERAL";"TAB3",#N/A,TRUE,"GENERAL";"TAB4",#N/A,TRUE,"GENERAL";"TAB5",#N/A,TRUE,"GENERAL"}</definedName>
    <definedName name="_lar03">#REF!</definedName>
    <definedName name="_m3" hidden="1">{"via1",#N/A,TRUE,"general";"via2",#N/A,TRUE,"general";"via3",#N/A,TRUE,"general"}</definedName>
    <definedName name="_m3_1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4_1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5_1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6_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7_1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8_1" hidden="1">{"via1",#N/A,TRUE,"general";"via2",#N/A,TRUE,"general";"via3",#N/A,TRUE,"general"}</definedName>
    <definedName name="_m9" hidden="1">{"via1",#N/A,TRUE,"general";"via2",#N/A,TRUE,"general";"via3",#N/A,TRUE,"general"}</definedName>
    <definedName name="_m9_1" hidden="1">{"via1",#N/A,TRUE,"general";"via2",#N/A,TRUE,"general";"via3",#N/A,TRUE,"general"}</definedName>
    <definedName name="_MA2">#REF!</definedName>
    <definedName name="_mun2">[13]PESOS!#REF!</definedName>
    <definedName name="_Mux2">[19]CALCULO!$E$19</definedName>
    <definedName name="_Mux3">[19]CALCULO!$H$19</definedName>
    <definedName name="_Muy1">[19]CALCULO!$B$20</definedName>
    <definedName name="_Muy2">[19]CALCULO!$E$20</definedName>
    <definedName name="_Muy3">[19]CALCULO!$H$20</definedName>
    <definedName name="_n3" hidden="1">{"TAB1",#N/A,TRUE,"GENERAL";"TAB2",#N/A,TRUE,"GENERAL";"TAB3",#N/A,TRUE,"GENERAL";"TAB4",#N/A,TRUE,"GENERAL";"TAB5",#N/A,TRUE,"GENERAL"}</definedName>
    <definedName name="_n3_1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4_1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5_1" hidden="1">{"TAB1",#N/A,TRUE,"GENERAL";"TAB2",#N/A,TRUE,"GENERAL";"TAB3",#N/A,TRUE,"GENERAL";"TAB4",#N/A,TRUE,"GENERAL";"TAB5",#N/A,TRUE,"GENERAL"}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nyn7_1" hidden="1">{"via1",#N/A,TRUE,"general";"via2",#N/A,TRUE,"general";"via3",#N/A,TRUE,"general"}</definedName>
    <definedName name="_o4" hidden="1">{"via1",#N/A,TRUE,"general";"via2",#N/A,TRUE,"general";"via3",#N/A,TRUE,"general"}</definedName>
    <definedName name="_o4_1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5_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6_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7_1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8_1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9_1" hidden="1">{"TAB1",#N/A,TRUE,"GENERAL";"TAB2",#N/A,TRUE,"GENERAL";"TAB3",#N/A,TRUE,"GENERAL";"TAB4",#N/A,TRUE,"GENERAL";"TAB5",#N/A,TRUE,"GENERAL"}</definedName>
    <definedName name="_oa55">#REF!</definedName>
    <definedName name="_Order1" hidden="1">255</definedName>
    <definedName name="_Order2" hidden="1">255</definedName>
    <definedName name="_p6" hidden="1">{"via1",#N/A,TRUE,"general";"via2",#N/A,TRUE,"general";"via3",#N/A,TRUE,"general"}</definedName>
    <definedName name="_p6_1" hidden="1">{"via1",#N/A,TRUE,"general";"via2",#N/A,TRUE,"general";"via3",#N/A,TRUE,"general"}</definedName>
    <definedName name="_p7" hidden="1">{"via1",#N/A,TRUE,"general";"via2",#N/A,TRUE,"general";"via3",#N/A,TRUE,"general"}</definedName>
    <definedName name="_p7_1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8_1" hidden="1">{"TAB1",#N/A,TRUE,"GENERAL";"TAB2",#N/A,TRUE,"GENERAL";"TAB3",#N/A,TRUE,"GENERAL";"TAB4",#N/A,TRUE,"GENERAL";"TAB5",#N/A,TRUE,"GENERAL"}</definedName>
    <definedName name="_Parse_Out" hidden="1">#REF!</definedName>
    <definedName name="_PJ50" localSheetId="6">#REF!</definedName>
    <definedName name="_PJ50">#REF!</definedName>
    <definedName name="_pj51" localSheetId="6">#REF!</definedName>
    <definedName name="_pj51">#REF!</definedName>
    <definedName name="_PR1">[20]PRECIOS!$A$1:$E$65536</definedName>
    <definedName name="_PRE1">#REF!</definedName>
    <definedName name="_Pu2">[19]CALCULO!$E$18</definedName>
    <definedName name="_Pu3">[19]CALCULO!$H$18</definedName>
    <definedName name="_PZ15" localSheetId="6">[5]APU!#REF!</definedName>
    <definedName name="_PZ15">[5]APU!#REF!</definedName>
    <definedName name="_PZ20">[21]APU!$J$2600</definedName>
    <definedName name="_PZ30">[5]APU!$J$3378</definedName>
    <definedName name="_PZ40">[5]APU!$J$3430</definedName>
    <definedName name="_PZ50">[5]APU!$J$3482</definedName>
    <definedName name="_r" hidden="1">{"TAB1",#N/A,TRUE,"GENERAL";"TAB2",#N/A,TRUE,"GENERAL";"TAB3",#N/A,TRUE,"GENERAL";"TAB4",#N/A,TRUE,"GENERAL";"TAB5",#N/A,TRUE,"GENERAL"}</definedName>
    <definedName name="_r_1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4r_1" hidden="1">{"via1",#N/A,TRUE,"general";"via2",#N/A,TRUE,"general";"via3",#N/A,TRUE,"general"}</definedName>
    <definedName name="_RD43" localSheetId="6">[5]APU!#REF!</definedName>
    <definedName name="_RD43">[5]APU!#REF!</definedName>
    <definedName name="_RD63" localSheetId="6">[5]APU!#REF!</definedName>
    <definedName name="_RD63">[5]APU!#REF!</definedName>
    <definedName name="_RD64" localSheetId="6">[5]APU!#REF!</definedName>
    <definedName name="_RD64">[5]APU!#REF!</definedName>
    <definedName name="_RD83" localSheetId="6">[5]APU!#REF!</definedName>
    <definedName name="_RD83">[5]APU!#REF!</definedName>
    <definedName name="_RD84" localSheetId="6">[5]APU!#REF!</definedName>
    <definedName name="_RD84">[5]APU!#REF!</definedName>
    <definedName name="_RD86" localSheetId="6">[5]APU!#REF!</definedName>
    <definedName name="_RD86">[5]APU!#REF!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rtu6_1" hidden="1">{"via1",#N/A,TRUE,"general";"via2",#N/A,TRUE,"general";"via3",#N/A,TRUE,"general"}</definedName>
    <definedName name="_s1" hidden="1">{"via1",#N/A,TRUE,"general";"via2",#N/A,TRUE,"general";"via3",#N/A,TRUE,"general"}</definedName>
    <definedName name="_s1_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2_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3_1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4_1" hidden="1">{"via1",#N/A,TRUE,"general";"via2",#N/A,TRUE,"general";"via3",#N/A,TRUE,"general"}</definedName>
    <definedName name="_s5" hidden="1">{"via1",#N/A,TRUE,"general";"via2",#N/A,TRUE,"general";"via3",#N/A,TRUE,"general"}</definedName>
    <definedName name="_s5_1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6_1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7_1" hidden="1">{"via1",#N/A,TRUE,"general";"via2",#N/A,TRUE,"general";"via3",#N/A,TRUE,"general"}</definedName>
    <definedName name="_SBC1">[2]INV!$A$12:$D$15</definedName>
    <definedName name="_SBC3">[2]INV!$F$12:$I$15</definedName>
    <definedName name="_SBC5">[2]INV!$K$12:$N$15</definedName>
    <definedName name="_Sort" hidden="1">[1]INSUMOS!#REF!</definedName>
    <definedName name="_srn001">#REF!</definedName>
    <definedName name="_SY106">[5]APU!$J$2338</definedName>
    <definedName name="_SY126">[21]APU!$J$1560</definedName>
    <definedName name="_SY166">[5]APU!$J$2442</definedName>
    <definedName name="_SY186">[5]APU!$J$2494</definedName>
    <definedName name="_SY206">[5]APU!$J$2546</definedName>
    <definedName name="_SY86">[5]APU!$J$2286</definedName>
    <definedName name="_t3" hidden="1">{"TAB1",#N/A,TRUE,"GENERAL";"TAB2",#N/A,TRUE,"GENERAL";"TAB3",#N/A,TRUE,"GENERAL";"TAB4",#N/A,TRUE,"GENERAL";"TAB5",#N/A,TRUE,"GENERAL"}</definedName>
    <definedName name="_t3_1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4_1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5_1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_1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66_1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_1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77_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_1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88_1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_1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99_1" hidden="1">{"via1",#N/A,TRUE,"general";"via2",#N/A,TRUE,"general";"via3",#N/A,TRUE,"general"}</definedName>
    <definedName name="_TA3" localSheetId="6">[5]APU!#REF!</definedName>
    <definedName name="_TA3">[5]APU!#REF!</definedName>
    <definedName name="_TA4" localSheetId="6">[5]APU!#REF!</definedName>
    <definedName name="_TA4">[5]APU!#REF!</definedName>
    <definedName name="_tab1">#REF!</definedName>
    <definedName name="_tab2">#REF!</definedName>
    <definedName name="_tab3">#REF!</definedName>
    <definedName name="_TAB4">#REF!</definedName>
    <definedName name="_TE10" localSheetId="6">[5]APU!#REF!</definedName>
    <definedName name="_TE10">[5]APU!#REF!</definedName>
    <definedName name="_TE103" localSheetId="6">[5]APU!#REF!</definedName>
    <definedName name="_TE103">[5]APU!#REF!</definedName>
    <definedName name="_TE104" localSheetId="6">[5]APU!#REF!</definedName>
    <definedName name="_TE104">[5]APU!#REF!</definedName>
    <definedName name="_TE106" localSheetId="6">[5]APU!#REF!</definedName>
    <definedName name="_TE106">[5]APU!#REF!</definedName>
    <definedName name="_TE108" localSheetId="6">[5]APU!#REF!</definedName>
    <definedName name="_TE108">[5]APU!#REF!</definedName>
    <definedName name="_TE12" localSheetId="6">[5]APU!#REF!</definedName>
    <definedName name="_TE12">[5]APU!#REF!</definedName>
    <definedName name="_TE1210" localSheetId="6">[5]APU!#REF!</definedName>
    <definedName name="_TE1210">[5]APU!#REF!</definedName>
    <definedName name="_TE123" localSheetId="6">[5]APU!#REF!</definedName>
    <definedName name="_TE123">[5]APU!#REF!</definedName>
    <definedName name="_TE124" localSheetId="6">[5]APU!#REF!</definedName>
    <definedName name="_TE124">[5]APU!#REF!</definedName>
    <definedName name="_TE126" localSheetId="6">[5]APU!#REF!</definedName>
    <definedName name="_TE126">[5]APU!#REF!</definedName>
    <definedName name="_TE128" localSheetId="6">[5]APU!#REF!</definedName>
    <definedName name="_TE128">[5]APU!#REF!</definedName>
    <definedName name="_TE3" localSheetId="6">[5]APU!#REF!</definedName>
    <definedName name="_TE3">[5]APU!#REF!</definedName>
    <definedName name="_TE4" localSheetId="6">[5]APU!#REF!</definedName>
    <definedName name="_TE4">[5]APU!#REF!</definedName>
    <definedName name="_TE43" localSheetId="6">[5]APU!#REF!</definedName>
    <definedName name="_TE43">[5]APU!#REF!</definedName>
    <definedName name="_TE6" localSheetId="6">[5]APU!#REF!</definedName>
    <definedName name="_TE6">[5]APU!#REF!</definedName>
    <definedName name="_TE63" localSheetId="6">[5]APU!#REF!</definedName>
    <definedName name="_TE63">[5]APU!#REF!</definedName>
    <definedName name="_TE64" localSheetId="6">[5]APU!#REF!</definedName>
    <definedName name="_TE64">[5]APU!#REF!</definedName>
    <definedName name="_TE8" localSheetId="6">[5]APU!#REF!</definedName>
    <definedName name="_TE8">[5]APU!#REF!</definedName>
    <definedName name="_TE83" localSheetId="6">[5]APU!#REF!</definedName>
    <definedName name="_TE83">[5]APU!#REF!</definedName>
    <definedName name="_TE84" localSheetId="6">[5]APU!#REF!</definedName>
    <definedName name="_TE84">[5]APU!#REF!</definedName>
    <definedName name="_TE86" localSheetId="6">[5]APU!#REF!</definedName>
    <definedName name="_TE86">[5]APU!#REF!</definedName>
    <definedName name="_TE867" localSheetId="6">[5]APU!#REF!</definedName>
    <definedName name="_TE867">[5]APU!#REF!</definedName>
    <definedName name="_TP10" localSheetId="6">[5]APU!#REF!</definedName>
    <definedName name="_TP10">[5]APU!#REF!</definedName>
    <definedName name="_TP12" localSheetId="6">[5]APU!#REF!</definedName>
    <definedName name="_TP12">[5]APU!#REF!</definedName>
    <definedName name="_TP3" localSheetId="6">[5]APU!#REF!</definedName>
    <definedName name="_TP3">[5]APU!#REF!</definedName>
    <definedName name="_TP4" localSheetId="6">[5]APU!#REF!</definedName>
    <definedName name="_TP4">[5]APU!#REF!</definedName>
    <definedName name="_TP6" localSheetId="6">[5]APU!#REF!</definedName>
    <definedName name="_TP6">[5]APU!#REF!</definedName>
    <definedName name="_TP8" localSheetId="6">[5]APU!#REF!</definedName>
    <definedName name="_TP8">[5]APU!#REF!</definedName>
    <definedName name="_TP9" localSheetId="6">[5]APU!#REF!</definedName>
    <definedName name="_TP9">[5]APU!#REF!</definedName>
    <definedName name="_TS10">[5]APU!$J$2014</definedName>
    <definedName name="_TS12">[21]APU!$J$1192</definedName>
    <definedName name="_TS16">[5]APU!$J$2128</definedName>
    <definedName name="_TS18">[5]APU!$J$2181</definedName>
    <definedName name="_TS20">[7]APU!$J$2245</definedName>
    <definedName name="_TS24">[7]APU!$J$2609</definedName>
    <definedName name="_TS27">[7]APU!$J$2661</definedName>
    <definedName name="_TS30">[7]APU!$J$2713</definedName>
    <definedName name="_TS33">[5]APU!$J$2754</definedName>
    <definedName name="_TS36">[5]APU!$J$2806</definedName>
    <definedName name="_TS39">[5]APU!$J$2858</definedName>
    <definedName name="_TS42">[5]APU!$J$2910</definedName>
    <definedName name="_TS45">[5]APU!$J$2962</definedName>
    <definedName name="_TS6">[21]APU!$J$1033</definedName>
    <definedName name="_TS8">[5]APU!$J$1961</definedName>
    <definedName name="_u4" hidden="1">{"TAB1",#N/A,TRUE,"GENERAL";"TAB2",#N/A,TRUE,"GENERAL";"TAB3",#N/A,TRUE,"GENERAL";"TAB4",#N/A,TRUE,"GENERAL";"TAB5",#N/A,TRUE,"GENERAL"}</definedName>
    <definedName name="_u4_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5_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6_1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7_1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8_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9_1" hidden="1">{"TAB1",#N/A,TRUE,"GENERAL";"TAB2",#N/A,TRUE,"GENERAL";"TAB3",#N/A,TRUE,"GENERAL";"TAB4",#N/A,TRUE,"GENERAL";"TAB5",#N/A,TRUE,"GENERAL"}</definedName>
    <definedName name="_ULT1" localSheetId="6">#REF!</definedName>
    <definedName name="_ULT1">#REF!</definedName>
    <definedName name="_ULT2" localSheetId="6">#REF!</definedName>
    <definedName name="_ULT2">#REF!</definedName>
    <definedName name="_ULT4" localSheetId="6">#REF!</definedName>
    <definedName name="_ULT4">#REF!</definedName>
    <definedName name="_ur7" hidden="1">{"TAB1",#N/A,TRUE,"GENERAL";"TAB2",#N/A,TRUE,"GENERAL";"TAB3",#N/A,TRUE,"GENERAL";"TAB4",#N/A,TRUE,"GENERAL";"TAB5",#N/A,TRUE,"GENERAL"}</definedName>
    <definedName name="_ur7_1" hidden="1">{"TAB1",#N/A,TRUE,"GENERAL";"TAB2",#N/A,TRUE,"GENERAL";"TAB3",#N/A,TRUE,"GENERAL";"TAB4",#N/A,TRUE,"GENERAL";"TAB5",#N/A,TRUE,"GENERAL"}</definedName>
    <definedName name="_URA10" localSheetId="6">[5]APU!#REF!</definedName>
    <definedName name="_URA10">[5]APU!#REF!</definedName>
    <definedName name="_URA12" localSheetId="6">[5]APU!#REF!</definedName>
    <definedName name="_URA12">[5]APU!#REF!</definedName>
    <definedName name="_URA3" localSheetId="6">[5]APU!#REF!</definedName>
    <definedName name="_URA3">[5]APU!#REF!</definedName>
    <definedName name="_URA4" localSheetId="6">[5]APU!#REF!</definedName>
    <definedName name="_URA4">[5]APU!#REF!</definedName>
    <definedName name="_URA6" localSheetId="6">[5]APU!#REF!</definedName>
    <definedName name="_URA6">[5]APU!#REF!</definedName>
    <definedName name="_URA8" localSheetId="6">[5]APU!#REF!</definedName>
    <definedName name="_URA8">[5]APU!#REF!</definedName>
    <definedName name="_URE10" localSheetId="6">[5]APU!#REF!</definedName>
    <definedName name="_URE10">[5]APU!#REF!</definedName>
    <definedName name="_URE12" localSheetId="6">[5]APU!#REF!</definedName>
    <definedName name="_URE12">[5]APU!#REF!</definedName>
    <definedName name="_URE3" localSheetId="6">[5]APU!#REF!</definedName>
    <definedName name="_URE3">[5]APU!#REF!</definedName>
    <definedName name="_URE4" localSheetId="6">[5]APU!#REF!</definedName>
    <definedName name="_URE4">[5]APU!#REF!</definedName>
    <definedName name="_URE6" localSheetId="6">[5]APU!#REF!</definedName>
    <definedName name="_URE6">[5]APU!#REF!</definedName>
    <definedName name="_URE8" localSheetId="6">[5]APU!#REF!</definedName>
    <definedName name="_URE8">[5]APU!#REF!</definedName>
    <definedName name="_us24" localSheetId="6">[5]APU!#REF!</definedName>
    <definedName name="_us24">[5]APU!#REF!</definedName>
    <definedName name="_US27" localSheetId="6">[5]APU!#REF!</definedName>
    <definedName name="_US27">[5]APU!#REF!</definedName>
    <definedName name="_US30" localSheetId="6">[5]APU!#REF!</definedName>
    <definedName name="_US30">[5]APU!#REF!</definedName>
    <definedName name="_US33" localSheetId="6">[5]APU!#REF!</definedName>
    <definedName name="_US33">[5]APU!#REF!</definedName>
    <definedName name="_US36" localSheetId="6">[5]APU!#REF!</definedName>
    <definedName name="_US36">[5]APU!#REF!</definedName>
    <definedName name="_US39" localSheetId="6">[5]APU!#REF!</definedName>
    <definedName name="_US39">[5]APU!#REF!</definedName>
    <definedName name="_US42" localSheetId="6">[5]APU!#REF!</definedName>
    <definedName name="_US42">[5]APU!#REF!</definedName>
    <definedName name="_US45" localSheetId="6">[5]APU!#REF!</definedName>
    <definedName name="_US45">[5]APU!#REF!</definedName>
    <definedName name="_v1">#N/A</definedName>
    <definedName name="_v2" hidden="1">{"via1",#N/A,TRUE,"general";"via2",#N/A,TRUE,"general";"via3",#N/A,TRUE,"general"}</definedName>
    <definedName name="_v2_1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3_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4_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5_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6_1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7_1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8_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9_1" hidden="1">{"TAB1",#N/A,TRUE,"GENERAL";"TAB2",#N/A,TRUE,"GENERAL";"TAB3",#N/A,TRUE,"GENERAL";"TAB4",#N/A,TRUE,"GENERAL";"TAB5",#N/A,TRUE,"GENERAL"}</definedName>
    <definedName name="_VCE10" localSheetId="6">[5]APU!#REF!</definedName>
    <definedName name="_VCE10">[5]APU!#REF!</definedName>
    <definedName name="_VCE3" localSheetId="6">[5]APU!#REF!</definedName>
    <definedName name="_VCE3">[5]APU!#REF!</definedName>
    <definedName name="_VCE4" localSheetId="6">[5]APU!#REF!</definedName>
    <definedName name="_VCE4">[5]APU!#REF!</definedName>
    <definedName name="_VCE6" localSheetId="6">[5]APU!#REF!</definedName>
    <definedName name="_VCE6">[5]APU!#REF!</definedName>
    <definedName name="_VCE8" localSheetId="6">[5]APU!#REF!</definedName>
    <definedName name="_VCE8">[5]APU!#REF!</definedName>
    <definedName name="_vfv4" hidden="1">{"via1",#N/A,TRUE,"general";"via2",#N/A,TRUE,"general";"via3",#N/A,TRUE,"general"}</definedName>
    <definedName name="_vfv4_1" hidden="1">{"via1",#N/A,TRUE,"general";"via2",#N/A,TRUE,"general";"via3",#N/A,TRUE,"general"}</definedName>
    <definedName name="_Vu2">[19]CALCULO!$E$23</definedName>
    <definedName name="_Vu3">[19]CALCULO!$H$23</definedName>
    <definedName name="_w1">#N/A</definedName>
    <definedName name="_w2">#N/A</definedName>
    <definedName name="_w3">#N/A</definedName>
    <definedName name="_w4">#N/A</definedName>
    <definedName name="_w5">#N/A</definedName>
    <definedName name="_w7">#N/A</definedName>
    <definedName name="_x1" hidden="1">{"TAB1",#N/A,TRUE,"GENERAL";"TAB2",#N/A,TRUE,"GENERAL";"TAB3",#N/A,TRUE,"GENERAL";"TAB4",#N/A,TRUE,"GENERAL";"TAB5",#N/A,TRUE,"GENERAL"}</definedName>
    <definedName name="_x1_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2_1" hidden="1">{"via1",#N/A,TRUE,"general";"via2",#N/A,TRUE,"general";"via3",#N/A,TRUE,"general"}</definedName>
    <definedName name="_x3" hidden="1">{"via1",#N/A,TRUE,"general";"via2",#N/A,TRUE,"general";"via3",#N/A,TRUE,"general"}</definedName>
    <definedName name="_x3_1" hidden="1">{"via1",#N/A,TRUE,"general";"via2",#N/A,TRUE,"general";"via3",#N/A,TRUE,"general"}</definedName>
    <definedName name="_x4" hidden="1">{"via1",#N/A,TRUE,"general";"via2",#N/A,TRUE,"general";"via3",#N/A,TRUE,"general"}</definedName>
    <definedName name="_x4_1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5_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6_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7_1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8_1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9_1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2_1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3_1" hidden="1">{"via1",#N/A,TRUE,"general";"via2",#N/A,TRUE,"general";"via3",#N/A,TRUE,"general"}</definedName>
    <definedName name="_y4" hidden="1">{"via1",#N/A,TRUE,"general";"via2",#N/A,TRUE,"general";"via3",#N/A,TRUE,"general"}</definedName>
    <definedName name="_y4_1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5_1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6_1" hidden="1">{"via1",#N/A,TRUE,"general";"via2",#N/A,TRUE,"general";"via3",#N/A,TRUE,"general"}</definedName>
    <definedName name="_y7" hidden="1">{"via1",#N/A,TRUE,"general";"via2",#N/A,TRUE,"general";"via3",#N/A,TRUE,"general"}</definedName>
    <definedName name="_y7_1" hidden="1">{"via1",#N/A,TRUE,"general";"via2",#N/A,TRUE,"general";"via3",#N/A,TRUE,"general"}</definedName>
    <definedName name="_y8" hidden="1">{"via1",#N/A,TRUE,"general";"via2",#N/A,TRUE,"general";"via3",#N/A,TRUE,"general"}</definedName>
    <definedName name="_y8_1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y9_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1_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2_1" hidden="1">{"via1",#N/A,TRUE,"general";"via2",#N/A,TRUE,"general";"via3",#N/A,TRUE,"general"}</definedName>
    <definedName name="_z3" hidden="1">{"via1",#N/A,TRUE,"general";"via2",#N/A,TRUE,"general";"via3",#N/A,TRUE,"general"}</definedName>
    <definedName name="_z3_1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4_1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5_1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6_1" hidden="1">{"TAB1",#N/A,TRUE,"GENERAL";"TAB2",#N/A,TRUE,"GENERAL";"TAB3",#N/A,TRUE,"GENERAL";"TAB4",#N/A,TRUE,"GENERAL";"TAB5",#N/A,TRUE,"GENERAL"}</definedName>
    <definedName name="_z7">#N/A</definedName>
    <definedName name="A">[20]PRECIOS!$J$62</definedName>
    <definedName name="A_impresión_IM" localSheetId="6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2a_1" hidden="1">{"TAB1",#N/A,TRUE,"GENERAL";"TAB2",#N/A,TRUE,"GENERAL";"TAB3",#N/A,TRUE,"GENERAL";"TAB4",#N/A,TRUE,"GENERAL";"TAB5",#N/A,TRUE,"GENERAL"}</definedName>
    <definedName name="AAAA" localSheetId="6">'[22]A. P. U.'!#REF!</definedName>
    <definedName name="AAAA">'[22]A. P. U.'!#REF!</definedName>
    <definedName name="AAAAA">#REF!</definedName>
    <definedName name="aaaaaa">[23]otros!$C$5</definedName>
    <definedName name="aaaaas" hidden="1">{"TAB1",#N/A,TRUE,"GENERAL";"TAB2",#N/A,TRUE,"GENERAL";"TAB3",#N/A,TRUE,"GENERAL";"TAB4",#N/A,TRUE,"GENERAL";"TAB5",#N/A,TRUE,"GENERAL"}</definedName>
    <definedName name="aaaaas_1" hidden="1">{"TAB1",#N/A,TRUE,"GENERAL";"TAB2",#N/A,TRUE,"GENERAL";"TAB3",#N/A,TRUE,"GENERAL";"TAB4",#N/A,TRUE,"GENERAL";"TAB5",#N/A,TRUE,"GENERAL"}</definedName>
    <definedName name="AAC">[2]AASHTO!$A$14:$F$17</definedName>
    <definedName name="aas" hidden="1">{"TAB1",#N/A,TRUE,"GENERAL";"TAB2",#N/A,TRUE,"GENERAL";"TAB3",#N/A,TRUE,"GENERAL";"TAB4",#N/A,TRUE,"GENERAL";"TAB5",#N/A,TRUE,"GENERAL"}</definedName>
    <definedName name="aas_1" hidden="1">{"TAB1",#N/A,TRUE,"GENERAL";"TAB2",#N/A,TRUE,"GENERAL";"TAB3",#N/A,TRUE,"GENERAL";"TAB4",#N/A,TRUE,"GENERAL";"TAB5",#N/A,TRUE,"GENERAL"}</definedName>
    <definedName name="ab" localSheetId="6">#REF!</definedName>
    <definedName name="ab">#REF!</definedName>
    <definedName name="abc">#REF!</definedName>
    <definedName name="ABG">[2]AASHTO!$A$2:$F$5</definedName>
    <definedName name="absc">#N/A</definedName>
    <definedName name="absc_">[24]!absc</definedName>
    <definedName name="absc_1">[24]!absc</definedName>
    <definedName name="absc1">[25]!absc</definedName>
    <definedName name="AC">#N/A</definedName>
    <definedName name="AccessDatabase" hidden="1">"C:\C-314\VOLUMENES\volfin4.mdb"</definedName>
    <definedName name="ACERO">[26]APU!#REF!</definedName>
    <definedName name="ACT">'[27]CUAD-DIURNA'!#REF!</definedName>
    <definedName name="actipo" localSheetId="6">#REF!</definedName>
    <definedName name="actipo">#REF!</definedName>
    <definedName name="acumulado" localSheetId="6">#REF!</definedName>
    <definedName name="acumulado">#REF!</definedName>
    <definedName name="ad" localSheetId="6">#REF!</definedName>
    <definedName name="ad">#REF!</definedName>
    <definedName name="ADFGSDB" hidden="1">{"via1",#N/A,TRUE,"general";"via2",#N/A,TRUE,"general";"via3",#N/A,TRUE,"general"}</definedName>
    <definedName name="ADFGSDB_1" hidden="1">{"via1",#N/A,TRUE,"general";"via2",#N/A,TRUE,"general";"via3",#N/A,TRUE,"general"}</definedName>
    <definedName name="ADI">#REF!</definedName>
    <definedName name="ADM">[23]otros!$C$2</definedName>
    <definedName name="administrador">[28]Informacion!$B$15</definedName>
    <definedName name="ADMINISTRADOR_VIAL__ARMANDO_SANCHEZ_SANCHEZ">[29]INDICMICROEMP!$A$20</definedName>
    <definedName name="ADMON">'[30]Formulario N° 4'!$F$129</definedName>
    <definedName name="adoc1">[25]!absc</definedName>
    <definedName name="ADOC125">[25]!absc</definedName>
    <definedName name="adoq">[31]!absc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DSAD_1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efa_1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fdsw_1" hidden="1">{"TAB1",#N/A,TRUE,"GENERAL";"TAB2",#N/A,TRUE,"GENERAL";"TAB3",#N/A,TRUE,"GENERAL";"TAB4",#N/A,TRUE,"GENERAL";"TAB5",#N/A,TRUE,"GENERAL"}</definedName>
    <definedName name="afir" hidden="1">#REF!</definedName>
    <definedName name="agdsgg" hidden="1">{"via1",#N/A,TRUE,"general";"via2",#N/A,TRUE,"general";"via3",#N/A,TRUE,"general"}</definedName>
    <definedName name="agdsgg_1" hidden="1">{"via1",#N/A,TRUE,"general";"via2",#N/A,TRUE,"general";"via3",#N/A,TRUE,"general"}</definedName>
    <definedName name="AHER">[32]HER!$A:$C</definedName>
    <definedName name="AIU">#REF!</definedName>
    <definedName name="AjustDelAIU">#REF!</definedName>
    <definedName name="alc">[33]!absc</definedName>
    <definedName name="amAnterAntic" localSheetId="6">#REF!</definedName>
    <definedName name="amAnterAntic">#REF!</definedName>
    <definedName name="AMAT">[32]MAT!$A:$C</definedName>
    <definedName name="AME">[5]APU!$J$1802</definedName>
    <definedName name="amorant" localSheetId="6">#REF!</definedName>
    <definedName name="amorant">#REF!</definedName>
    <definedName name="amorAnteriorAntic" localSheetId="6">#REF!</definedName>
    <definedName name="amorAnteriorAntic">#REF!</definedName>
    <definedName name="amortiz" localSheetId="6">#REF!</definedName>
    <definedName name="amortiz">#REF!</definedName>
    <definedName name="amortizacion" localSheetId="6">#REF!</definedName>
    <definedName name="amortizacion">#REF!</definedName>
    <definedName name="ANCLAJE">'[34]MC SF GAVIONES'!#REF!</definedName>
    <definedName name="ANE">'[35]ANEXO 7'!#REF!</definedName>
    <definedName name="anscount" hidden="1">1</definedName>
    <definedName name="Antic">[36]BASES!$B$33</definedName>
    <definedName name="anticipo" localSheetId="6">#REF!</definedName>
    <definedName name="anticipo">#REF!</definedName>
    <definedName name="AÑO">[23]PRESUPUESTO!$D$13</definedName>
    <definedName name="AÑOWUIE">'[37]Res-Accide-10'!$R$2:$R$7</definedName>
    <definedName name="ap">[38]Planilla!$D$58</definedName>
    <definedName name="APB">[20]PRECIOS!$G$71:$J$153</definedName>
    <definedName name="APER">[32]PER!$A:$C</definedName>
    <definedName name="APU">[39]!absc</definedName>
    <definedName name="APU_directos">#REF!</definedName>
    <definedName name="APU221.1" localSheetId="6">#REF!</definedName>
    <definedName name="APU221.1">#REF!</definedName>
    <definedName name="APU221.2" localSheetId="6">#REF!</definedName>
    <definedName name="APU221.2">#REF!</definedName>
    <definedName name="apus">[40]APUS!$A$1:$K$2093</definedName>
    <definedName name="aqaq" hidden="1">{"TAB1",#N/A,TRUE,"GENERAL";"TAB2",#N/A,TRUE,"GENERAL";"TAB3",#N/A,TRUE,"GENERAL";"TAB4",#N/A,TRUE,"GENERAL";"TAB5",#N/A,TRUE,"GENERAL"}</definedName>
    <definedName name="aqaq_1" hidden="1">{"TAB1",#N/A,TRUE,"GENERAL";"TAB2",#N/A,TRUE,"GENERAL";"TAB3",#N/A,TRUE,"GENERAL";"TAB4",#N/A,TRUE,"GENERAL";"TAB5",#N/A,TRUE,"GENERAL"}</definedName>
    <definedName name="_xlnm.Extract">'[41]AC2-AG96'!#REF!</definedName>
    <definedName name="_xlnm.Print_Area" localSheetId="4">'A.I.U'!$A$2:$K$51</definedName>
    <definedName name="_xlnm.Print_Area" localSheetId="10">'ANALISIS BASICOS'!$A$1:$J$459</definedName>
    <definedName name="_xlnm.Print_Area" localSheetId="5">APU!$A$1:$S$371</definedName>
    <definedName name="_xlnm.Print_Area" localSheetId="6">'Interventoria '!$A$1:$J$48</definedName>
    <definedName name="_xlnm.Print_Area" localSheetId="9">'MANO DE OBRA'!$A$1:$F$130</definedName>
    <definedName name="_xlnm.Print_Area" localSheetId="8">'MAQUINARIA Y EQUIPOS '!$A$1:$H$45</definedName>
    <definedName name="_xlnm.Print_Area" localSheetId="7">MATERIALES!$A$1:$AV$231</definedName>
    <definedName name="_xlnm.Print_Area" localSheetId="2">'PRESUPUESTO ITEM IMPREVISTOS'!$A$1:$I$39</definedName>
    <definedName name="_xlnm.Print_Area" localSheetId="3">'PROGRAMACION DE OBRA'!$A$1:$BN$55</definedName>
    <definedName name="_xlnm.Print_Area" localSheetId="1">#REF!</definedName>
    <definedName name="_xlnm.Print_Area">#REF!</definedName>
    <definedName name="ARENA">[30]MATERIALES!$D$2</definedName>
    <definedName name="Arial" localSheetId="6">#REF!</definedName>
    <definedName name="Arial">#REF!</definedName>
    <definedName name="asas">'PRESUPUESTO ITEM IMPREVISTOS'!$A$5:$H$150</definedName>
    <definedName name="asasdasd">#N/A</definedName>
    <definedName name="ASB">[2]AASHTO!$A$8:$F$11</definedName>
    <definedName name="ASD" hidden="1">{"via1",#N/A,TRUE,"general";"via2",#N/A,TRUE,"general";"via3",#N/A,TRUE,"general"}</definedName>
    <definedName name="ASD_1" hidden="1">{"via1",#N/A,TRUE,"general";"via2",#N/A,TRUE,"general";"via3",#N/A,TRUE,"general"}</definedName>
    <definedName name="ASDA" hidden="1">{"via1",#N/A,TRUE,"general";"via2",#N/A,TRUE,"general";"via3",#N/A,TRUE,"general"}</definedName>
    <definedName name="ASDA_1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asd_1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_1" hidden="1">{"via1",#N/A,TRUE,"general";"via2",#N/A,TRUE,"general";"via3",#N/A,TRUE,"general"}</definedName>
    <definedName name="asdfa" hidden="1">{"via1",#N/A,TRUE,"general";"via2",#N/A,TRUE,"general";"via3",#N/A,TRUE,"general"}</definedName>
    <definedName name="asdfa_1" hidden="1">{"via1",#N/A,TRUE,"general";"via2",#N/A,TRUE,"general";"via3",#N/A,TRUE,"general"}</definedName>
    <definedName name="asdfñk">#N/A</definedName>
    <definedName name="ASFALTO">'[42]5.2'!$D$21</definedName>
    <definedName name="asfasd" hidden="1">{"via1",#N/A,TRUE,"general";"via2",#N/A,TRUE,"general";"via3",#N/A,TRUE,"general"}</definedName>
    <definedName name="asfasd_1" hidden="1">{"via1",#N/A,TRUE,"general";"via2",#N/A,TRUE,"general";"via3",#N/A,TRUE,"general"}</definedName>
    <definedName name="asfasdl" hidden="1">{"via1",#N/A,TRUE,"general";"via2",#N/A,TRUE,"general";"via3",#N/A,TRUE,"general"}</definedName>
    <definedName name="asfasdl_1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f_1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fghjoi_1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ojkdr_1" hidden="1">{"TAB1",#N/A,TRUE,"GENERAL";"TAB2",#N/A,TRUE,"GENERAL";"TAB3",#N/A,TRUE,"GENERAL";"TAB4",#N/A,TRUE,"GENERAL";"TAB5",#N/A,TRUE,"GENERAL"}</definedName>
    <definedName name="ATRS">[32]TRANS!$A:$D</definedName>
    <definedName name="auto1" localSheetId="6">#REF!</definedName>
    <definedName name="auto1">#REF!</definedName>
    <definedName name="auto123">#REF!</definedName>
    <definedName name="auto2" localSheetId="6">#REF!</definedName>
    <definedName name="auto2">#REF!</definedName>
    <definedName name="AUTO22">#REF!</definedName>
    <definedName name="AVANCE" localSheetId="6">#REF!</definedName>
    <definedName name="AVANCE">#REF!</definedName>
    <definedName name="AW">#REF!</definedName>
    <definedName name="AY">[43]Hoja1!$G$6</definedName>
    <definedName name="AYU">[43]Hoja1!$F$6</definedName>
    <definedName name="azaz" hidden="1">{"TAB1",#N/A,TRUE,"GENERAL";"TAB2",#N/A,TRUE,"GENERAL";"TAB3",#N/A,TRUE,"GENERAL";"TAB4",#N/A,TRUE,"GENERAL";"TAB5",#N/A,TRUE,"GENERAL"}</definedName>
    <definedName name="azaz_1" hidden="1">{"TAB1",#N/A,TRUE,"GENERAL";"TAB2",#N/A,TRUE,"GENERAL";"TAB3",#N/A,TRUE,"GENERAL";"TAB4",#N/A,TRUE,"GENERAL";"TAB5",#N/A,TRUE,"GENERAL"}</definedName>
    <definedName name="b" localSheetId="6">#REF!</definedName>
    <definedName name="b">#REF!</definedName>
    <definedName name="B_1" hidden="1">{"via1",#N/A,TRUE,"general";"via2",#N/A,TRUE,"general";"via3",#N/A,TRUE,"general"}</definedName>
    <definedName name="B_impresión_IM">#REF!</definedName>
    <definedName name="balancemod" localSheetId="6">#REF!</definedName>
    <definedName name="balancemod">#REF!</definedName>
    <definedName name="balmod" localSheetId="6">#REF!</definedName>
    <definedName name="balmod">#REF!</definedName>
    <definedName name="base">#REF!</definedName>
    <definedName name="base_VaR">#REF!</definedName>
    <definedName name="BASEDATOS">#REF!</definedName>
    <definedName name="_xlnm.Database" localSheetId="6">#REF!</definedName>
    <definedName name="_xlnm.Database">#REF!</definedName>
    <definedName name="bbbbbb" hidden="1">{"via1",#N/A,TRUE,"general";"via2",#N/A,TRUE,"general";"via3",#N/A,TRUE,"general"}</definedName>
    <definedName name="bbbbbb_1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bbbh_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bd_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CXBDFG_1" hidden="1">{"TAB1",#N/A,TRUE,"GENERAL";"TAB2",#N/A,TRUE,"GENERAL";"TAB3",#N/A,TRUE,"GENERAL";"TAB4",#N/A,TRUE,"GENERAL";"TAB5",#N/A,TRUE,"GENERAL"}</definedName>
    <definedName name="BD">#REF!</definedName>
    <definedName name="bdcontratista" localSheetId="6">#REF!</definedName>
    <definedName name="bdcontratista">#REF!</definedName>
    <definedName name="BDFB" hidden="1">{"via1",#N/A,TRUE,"general";"via2",#N/A,TRUE,"general";"via3",#N/A,TRUE,"general"}</definedName>
    <definedName name="BDFB_1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DFGDG_1" hidden="1">{"TAB1",#N/A,TRUE,"GENERAL";"TAB2",#N/A,TRUE,"GENERAL";"TAB3",#N/A,TRUE,"GENERAL";"TAB4",#N/A,TRUE,"GENERAL";"TAB5",#N/A,TRUE,"GENERAL"}</definedName>
    <definedName name="BDLICITACION">[44]BD!$1:$1048576</definedName>
    <definedName name="be" hidden="1">{"TAB1",#N/A,TRUE,"GENERAL";"TAB2",#N/A,TRUE,"GENERAL";"TAB3",#N/A,TRUE,"GENERAL";"TAB4",#N/A,TRUE,"GENERAL";"TAB5",#N/A,TRUE,"GENERAL"}</definedName>
    <definedName name="be_1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fnfv_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b_1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DGFRT_1" hidden="1">{"via1",#N/A,TRUE,"general";"via2",#N/A,TRUE,"general";"via3",#N/A,TRUE,"general"}</definedName>
    <definedName name="BGFBFH" hidden="1">{"via1",#N/A,TRUE,"general";"via2",#N/A,TRUE,"general";"via3",#N/A,TRUE,"general"}</definedName>
    <definedName name="BGFBFH_1" hidden="1">{"via1",#N/A,TRUE,"general";"via2",#N/A,TRUE,"general";"via3",#N/A,TRUE,"general"}</definedName>
    <definedName name="bgvfcdx" hidden="1">{"via1",#N/A,TRUE,"general";"via2",#N/A,TRUE,"general";"via3",#N/A,TRUE,"general"}</definedName>
    <definedName name="bgvfcdx_1" hidden="1">{"via1",#N/A,TRUE,"general";"via2",#N/A,TRUE,"general";"via3",#N/A,TRUE,"general"}</definedName>
    <definedName name="bimestre">'[45]ESTADO RED'!$E$8</definedName>
    <definedName name="bn">#REF!</definedName>
    <definedName name="BORDE1">#N/A</definedName>
    <definedName name="br" hidden="1">{"TAB1",#N/A,TRUE,"GENERAL";"TAB2",#N/A,TRUE,"GENERAL";"TAB3",#N/A,TRUE,"GENERAL";"TAB4",#N/A,TRUE,"GENERAL";"TAB5",#N/A,TRUE,"GENERAL"}</definedName>
    <definedName name="br_1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b_1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poi_1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_1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TYJHTR_1" hidden="1">{"TAB1",#N/A,TRUE,"GENERAL";"TAB2",#N/A,TRUE,"GENERAL";"TAB3",#N/A,TRUE,"GENERAL";"TAB4",#N/A,TRUE,"GENERAL";"TAB5",#N/A,TRUE,"GENERAL"}</definedName>
    <definedName name="BuiltIn_Print_Area">#REF!</definedName>
    <definedName name="BuiltIn_Print_Titles">#REF!</definedName>
    <definedName name="Buscar" localSheetId="6">#REF!</definedName>
    <definedName name="Buscar">#REF!</definedName>
    <definedName name="bustos">[43]Hoja1!$G$10</definedName>
    <definedName name="bvbc" hidden="1">{"TAB1",#N/A,TRUE,"GENERAL";"TAB2",#N/A,TRUE,"GENERAL";"TAB3",#N/A,TRUE,"GENERAL";"TAB4",#N/A,TRUE,"GENERAL";"TAB5",#N/A,TRUE,"GENERAL"}</definedName>
    <definedName name="bvbc_1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cb_1" hidden="1">{"via1",#N/A,TRUE,"general";"via2",#N/A,TRUE,"general";"via3",#N/A,TRUE,"general"}</definedName>
    <definedName name="bvn" hidden="1">{"via1",#N/A,TRUE,"general";"via2",#N/A,TRUE,"general";"via3",#N/A,TRUE,"general"}</definedName>
    <definedName name="bvn_1" hidden="1">{"via1",#N/A,TRUE,"general";"via2",#N/A,TRUE,"general";"via3",#N/A,TRUE,"general"}</definedName>
    <definedName name="by" hidden="1">{"via1",#N/A,TRUE,"general";"via2",#N/A,TRUE,"general";"via3",#N/A,TRUE,"general"}</definedName>
    <definedName name="by_1" hidden="1">{"via1",#N/A,TRUE,"general";"via2",#N/A,TRUE,"general";"via3",#N/A,TRUE,"general"}</definedName>
    <definedName name="C.1045" localSheetId="6">[5]APU!#REF!</definedName>
    <definedName name="C.1045">[5]APU!#REF!</definedName>
    <definedName name="C.1090" localSheetId="6">[5]APU!#REF!</definedName>
    <definedName name="C.1090">[5]APU!#REF!</definedName>
    <definedName name="C.1245" localSheetId="6">[5]APU!#REF!</definedName>
    <definedName name="C.1245">[5]APU!#REF!</definedName>
    <definedName name="C.1290" localSheetId="6">[5]APU!#REF!</definedName>
    <definedName name="C.1290">[5]APU!#REF!</definedName>
    <definedName name="C.345" localSheetId="6">[5]APU!#REF!</definedName>
    <definedName name="C.345">[5]APU!#REF!</definedName>
    <definedName name="C.390" localSheetId="6">[5]APU!#REF!</definedName>
    <definedName name="C.390">[5]APU!#REF!</definedName>
    <definedName name="C.445" localSheetId="6">[5]APU!#REF!</definedName>
    <definedName name="C.445">[5]APU!#REF!</definedName>
    <definedName name="C.490" localSheetId="6">[5]APU!#REF!</definedName>
    <definedName name="C.490">[5]APU!#REF!</definedName>
    <definedName name="C.645" localSheetId="6">[5]APU!#REF!</definedName>
    <definedName name="C.645">[5]APU!#REF!</definedName>
    <definedName name="C.690" localSheetId="6">[5]APU!#REF!</definedName>
    <definedName name="C.690">[5]APU!#REF!</definedName>
    <definedName name="C.845" localSheetId="6">[5]APU!#REF!</definedName>
    <definedName name="C.845">[5]APU!#REF!</definedName>
    <definedName name="C.890" localSheetId="6">[5]APU!#REF!</definedName>
    <definedName name="C.890">[5]APU!#REF!</definedName>
    <definedName name="C_" localSheetId="6">#REF!</definedName>
    <definedName name="C_">#REF!</definedName>
    <definedName name="C2.500">[5]APU!$J$132</definedName>
    <definedName name="C3.000">[5]APU!$J$80</definedName>
    <definedName name="C4.000">[11]APU!#REF!</definedName>
    <definedName name="CA">[20]PRECIOS!$J$64</definedName>
    <definedName name="CAB">#REF!</definedName>
    <definedName name="caja">[5]APU!$J$224</definedName>
    <definedName name="canacumpav" localSheetId="6">#REF!</definedName>
    <definedName name="canacumpav">#REF!</definedName>
    <definedName name="caninicialpav" localSheetId="6">#REF!</definedName>
    <definedName name="caninicialpav">#REF!</definedName>
    <definedName name="CANT" localSheetId="6">#REF!</definedName>
    <definedName name="CANT">#REF!</definedName>
    <definedName name="CANTDS">[46]Modelo!$J$7:$J$10,[46]Modelo!$J$13:$J$27,[46]Modelo!$J$30:$J$33,[46]Modelo!$J$36:$J$40</definedName>
    <definedName name="cantejec" localSheetId="6">#REF!</definedName>
    <definedName name="cantejec">#REF!</definedName>
    <definedName name="cantejecpav" localSheetId="6">#REF!</definedName>
    <definedName name="cantejecpav">#REF!</definedName>
    <definedName name="cantejecpav1" localSheetId="6">#REF!</definedName>
    <definedName name="cantejecpav1">#REF!</definedName>
    <definedName name="cantfinalpav" localSheetId="6">#REF!</definedName>
    <definedName name="cantfinalpav">#REF!</definedName>
    <definedName name="CANTIDADES">'[44]CANTIDADES DE OBRA'!$D$9:$G$33</definedName>
    <definedName name="cantmodif" localSheetId="6">#REF!</definedName>
    <definedName name="cantmodif">#REF!</definedName>
    <definedName name="cantmodifpav" localSheetId="6">#REF!</definedName>
    <definedName name="cantmodifpav">#REF!</definedName>
    <definedName name="CAP_51" localSheetId="6">#REF!</definedName>
    <definedName name="CAP_51">#REF!</definedName>
    <definedName name="CAPÍTULO">[47]Hoja1!$A$12:$B$21</definedName>
    <definedName name="CAPITULO_I">#REF!</definedName>
    <definedName name="CAPÍTULO_I">#REF!</definedName>
    <definedName name="CAPÍTULO_II">#REF!</definedName>
    <definedName name="CAPITULOI">#REF!</definedName>
    <definedName name="CAPÍTULOS">#REF!</definedName>
    <definedName name="CARGADOR">[30]EQUIPO!$D$10</definedName>
    <definedName name="carreta" localSheetId="6">#REF!</definedName>
    <definedName name="carreta">#REF!</definedName>
    <definedName name="Category">#REF!</definedName>
    <definedName name="CategoryArea">'[48]Civil work'!$16:$19,'[48]Civil work'!$29:$39,'[48]Civil work'!$49:$60,'[48]Civil work'!$70:$71,'[48]Civil work'!$81:$87</definedName>
    <definedName name="causa">#REF!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ccc_1" hidden="1">{"TAB1",#N/A,TRUE,"GENERAL";"TAB2",#N/A,TRUE,"GENERAL";"TAB3",#N/A,TRUE,"GENERAL";"TAB4",#N/A,TRUE,"GENERAL";"TAB5",#N/A,TRUE,"GENERAL"}</definedName>
    <definedName name="CCCCCC" localSheetId="6">'[22]A. P. U.'!#REF!</definedName>
    <definedName name="CCCCCC">'[22]A. P. U.'!#REF!</definedName>
    <definedName name="ccto210" localSheetId="6">#REF!</definedName>
    <definedName name="ccto210">#REF!</definedName>
    <definedName name="cd">[49]Hoja1!$C$81</definedName>
    <definedName name="cdcdc" hidden="1">{"via1",#N/A,TRUE,"general";"via2",#N/A,TRUE,"general";"via3",#N/A,TRUE,"general"}</definedName>
    <definedName name="cdcdc_1" hidden="1">{"via1",#N/A,TRUE,"general";"via2",#N/A,TRUE,"general";"via3",#N/A,TRUE,"general"}</definedName>
    <definedName name="CDctrl">[36]CDItem!$G$8</definedName>
    <definedName name="CDP" localSheetId="6">#REF!</definedName>
    <definedName name="CDP">#REF!</definedName>
    <definedName name="ceerf" hidden="1">{"TAB1",#N/A,TRUE,"GENERAL";"TAB2",#N/A,TRUE,"GENERAL";"TAB3",#N/A,TRUE,"GENERAL";"TAB4",#N/A,TRUE,"GENERAL";"TAB5",#N/A,TRUE,"GENERAL"}</definedName>
    <definedName name="ceerf_1" hidden="1">{"TAB1",#N/A,TRUE,"GENERAL";"TAB2",#N/A,TRUE,"GENERAL";"TAB3",#N/A,TRUE,"GENERAL";"TAB4",#N/A,TRUE,"GENERAL";"TAB5",#N/A,TRUE,"GENERAL"}</definedName>
    <definedName name="CEMENTO">[50]Insum!$A$3:$H$63</definedName>
    <definedName name="CIP">#REF!</definedName>
    <definedName name="CIRCUITOS">[51]Circuitos!$C$2:$C$891</definedName>
    <definedName name="CJPZ">[5]APU!$J$3586</definedName>
    <definedName name="clase">#REF!</definedName>
    <definedName name="CNT_M">[46]Modelo!$H$13:$H$27</definedName>
    <definedName name="CO">[6]PRECIOS!$J$61</definedName>
    <definedName name="cod">#REF!</definedName>
    <definedName name="comp" localSheetId="6">#REF!</definedName>
    <definedName name="comp">#REF!</definedName>
    <definedName name="COMPRESOR">[30]EQUIPO!$D$5</definedName>
    <definedName name="COMPROBANTE_DE_PAGO">#REF!</definedName>
    <definedName name="COMUNA" localSheetId="6">#REF!</definedName>
    <definedName name="COMUNA">#REF!</definedName>
    <definedName name="concreto">#REF!</definedName>
    <definedName name="concreto_21">#REF!</definedName>
    <definedName name="Consultor">'[52]Datos básicos'!$B$2</definedName>
    <definedName name="Contratante">'[52]Datos básicos'!$B$1</definedName>
    <definedName name="CONTRATISTA" localSheetId="6">#REF!</definedName>
    <definedName name="CONTRATISTA">#REF!</definedName>
    <definedName name="contratistas" localSheetId="6">#REF!</definedName>
    <definedName name="contratistas">#REF!</definedName>
    <definedName name="Contrato">'[52]Datos básicos'!$B$3</definedName>
    <definedName name="CORTE3" localSheetId="6">#REF!</definedName>
    <definedName name="CORTE3">#REF!</definedName>
    <definedName name="COSTODIRECTO">#REF!</definedName>
    <definedName name="COSTOS">[53]TARIFAS!$A$1:$F$52</definedName>
    <definedName name="CPF">[54]APU!$J$356</definedName>
    <definedName name="CPR">[5]APU!$J$413</definedName>
    <definedName name="cr">[55]PRESUPUESTO!$B$2</definedName>
    <definedName name="_xlnm.Criteria">[1]INSUMOS!#REF!</definedName>
    <definedName name="Criterios_IM">[1]INSUMOS!#REF!</definedName>
    <definedName name="Criticos">#REF!</definedName>
    <definedName name="crono2" localSheetId="6">#REF!</definedName>
    <definedName name="crono2">#REF!</definedName>
    <definedName name="CTA">#REF!</definedName>
    <definedName name="ctipo2">'[56]Cuadr.'!$B$19</definedName>
    <definedName name="ctipo3">'[57]Cuadr.'!$B$26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BIERTA" localSheetId="6">#REF!</definedName>
    <definedName name="CUBIERTA">#REF!</definedName>
    <definedName name="CUBS">#REF!</definedName>
    <definedName name="CUNET" hidden="1">{"via1",#N/A,TRUE,"general";"via2",#N/A,TRUE,"general";"via3",#N/A,TRUE,"general"}</definedName>
    <definedName name="CUNET_1" hidden="1">{"via1",#N/A,TRUE,"general";"via2",#N/A,TRUE,"general";"via3",#N/A,TRUE,"general"}</definedName>
    <definedName name="CV" localSheetId="6">[5]APU!#REF!</definedName>
    <definedName name="CV">[5]APU!#REF!</definedName>
    <definedName name="cv_1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fvd_1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n_1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VXC_1" hidden="1">{"via1",#N/A,TRUE,"general";"via2",#N/A,TRUE,"general";"via3",#N/A,TRUE,"general"}</definedName>
    <definedName name="D" localSheetId="6">#REF!</definedName>
    <definedName name="D">#REF!</definedName>
    <definedName name="D.31" localSheetId="6">[5]APU!#REF!</definedName>
    <definedName name="D.31">[5]APU!#REF!</definedName>
    <definedName name="D.32" localSheetId="6">[5]APU!#REF!</definedName>
    <definedName name="D.32">[5]APU!#REF!</definedName>
    <definedName name="D.41" localSheetId="6">[5]APU!#REF!</definedName>
    <definedName name="D.41">[5]APU!#REF!</definedName>
    <definedName name="D.42" localSheetId="6">[5]APU!#REF!</definedName>
    <definedName name="D.42">[5]APU!#REF!</definedName>
    <definedName name="D.61" localSheetId="6">[5]APU!#REF!</definedName>
    <definedName name="D.61">[5]APU!#REF!</definedName>
    <definedName name="D.62" localSheetId="6">[5]APU!#REF!</definedName>
    <definedName name="D.62">[5]APU!#REF!</definedName>
    <definedName name="d_1" hidden="1">{"TAB1",#N/A,TRUE,"GENERAL";"TAB2",#N/A,TRUE,"GENERAL";"TAB3",#N/A,TRUE,"GENERAL";"TAB4",#N/A,TRUE,"GENERAL";"TAB5",#N/A,TRUE,"GENERAL"}</definedName>
    <definedName name="d_percápita">[58]Sanitario!$AC$9:$AD$9</definedName>
    <definedName name="dario">'[59]GPI 526'!#REF!</definedName>
    <definedName name="DASD" hidden="1">{"TAB1",#N/A,TRUE,"GENERAL";"TAB2",#N/A,TRUE,"GENERAL";"TAB3",#N/A,TRUE,"GENERAL";"TAB4",#N/A,TRUE,"GENERAL";"TAB5",#N/A,TRUE,"GENERAL"}</definedName>
    <definedName name="DASD_1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fdfbi_1" hidden="1">{"TAB1",#N/A,TRUE,"GENERAL";"TAB2",#N/A,TRUE,"GENERAL";"TAB3",#N/A,TRUE,"GENERAL";"TAB4",#N/A,TRUE,"GENERAL";"TAB5",#N/A,TRUE,"GENERAL"}</definedName>
    <definedName name="Dbgcm">#REF!</definedName>
    <definedName name="Dcacm">#REF!</definedName>
    <definedName name="DCSDCTV" hidden="1">{"via1",#N/A,TRUE,"general";"via2",#N/A,TRUE,"general";"via3",#N/A,TRUE,"general"}</definedName>
    <definedName name="DCSDCTV_1" hidden="1">{"via1",#N/A,TRUE,"general";"via2",#N/A,TRUE,"general";"via3",#N/A,TRUE,"general"}</definedName>
    <definedName name="DD" localSheetId="6">#REF!</definedName>
    <definedName name="DD">#REF!</definedName>
    <definedName name="ddd" localSheetId="6">#REF!</definedName>
    <definedName name="ddd">#REF!</definedName>
    <definedName name="ddd_1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ddt_1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ewdw_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dh_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GSDP_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ed_1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d_1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manto">#REF!</definedName>
    <definedName name="demanto_51">#REF!</definedName>
    <definedName name="demolicion">#REF!</definedName>
    <definedName name="Department">#REF!</definedName>
    <definedName name="DER">[60]DIST!$C$7:$D$2942</definedName>
    <definedName name="descripcion" localSheetId="6">#REF!</definedName>
    <definedName name="descripcion">#REF!</definedName>
    <definedName name="DEX">#REF!</definedName>
    <definedName name="dfa" hidden="1">{"TAB1",#N/A,TRUE,"GENERAL";"TAB2",#N/A,TRUE,"GENERAL";"TAB3",#N/A,TRUE,"GENERAL";"TAB4",#N/A,TRUE,"GENERAL";"TAB5",#N/A,TRUE,"GENERAL"}</definedName>
    <definedName name="dfa_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d_1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BNJ_1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_1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dsfi_1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fffe_1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_1" hidden="1">{"via1",#N/A,TRUE,"general";"via2",#N/A,TRUE,"general";"via3",#N/A,TRUE,"general"}</definedName>
    <definedName name="DFGBHJ" hidden="1">{"via1",#N/A,TRUE,"general";"via2",#N/A,TRUE,"general";"via3",#N/A,TRUE,"general"}</definedName>
    <definedName name="DFGBHJ_1" hidden="1">{"via1",#N/A,TRUE,"general";"via2",#N/A,TRUE,"general";"via3",#N/A,TRUE,"general"}</definedName>
    <definedName name="DFGDFG" hidden="1">{"via1",#N/A,TRUE,"general";"via2",#N/A,TRUE,"general";"via3",#N/A,TRUE,"general"}</definedName>
    <definedName name="DFGDFG_1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DYYB_1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_1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BOP_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DG_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_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gypuj_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_1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dr_1" hidden="1">{"via1",#N/A,TRUE,"general";"via2",#N/A,TRUE,"general";"via3",#N/A,TRUE,"general"}</definedName>
    <definedName name="dfhgh" hidden="1">{"via1",#N/A,TRUE,"general";"via2",#N/A,TRUE,"general";"via3",#N/A,TRUE,"general"}</definedName>
    <definedName name="dfhgh_1" hidden="1">{"via1",#N/A,TRUE,"general";"via2",#N/A,TRUE,"general";"via3",#N/A,TRUE,"general"}</definedName>
    <definedName name="dfj" hidden="1">{"via1",#N/A,TRUE,"general";"via2",#N/A,TRUE,"general";"via3",#N/A,TRUE,"general"}</definedName>
    <definedName name="dfj_1" hidden="1">{"via1",#N/A,TRUE,"general";"via2",#N/A,TRUE,"general";"via3",#N/A,TRUE,"general"}</definedName>
    <definedName name="dflt2">[61]Personalizar!$G$21</definedName>
    <definedName name="DFRFRF" hidden="1">{"via1",#N/A,TRUE,"general";"via2",#N/A,TRUE,"general";"via3",#N/A,TRUE,"general"}</definedName>
    <definedName name="DFRFRF_1" hidden="1">{"via1",#N/A,TRUE,"general";"via2",#N/A,TRUE,"general";"via3",#N/A,TRUE,"general"}</definedName>
    <definedName name="DFVUI" hidden="1">{"via1",#N/A,TRUE,"general";"via2",#N/A,TRUE,"general";"via3",#N/A,TRUE,"general"}</definedName>
    <definedName name="DFVUI_1" hidden="1">{"via1",#N/A,TRUE,"general";"via2",#N/A,TRUE,"general";"via3",#N/A,TRUE,"general"}</definedName>
    <definedName name="dg" hidden="1">{"via1",#N/A,TRUE,"general";"via2",#N/A,TRUE,"general";"via3",#N/A,TRUE,"general"}</definedName>
    <definedName name="dg_1" hidden="1">{"via1",#N/A,TRUE,"general";"via2",#N/A,TRUE,"general";"via3",#N/A,TRUE,"general"}</definedName>
    <definedName name="dgdgr" hidden="1">{"via1",#N/A,TRUE,"general";"via2",#N/A,TRUE,"general";"via3",#N/A,TRUE,"general"}</definedName>
    <definedName name="dgdgr_1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_1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FVSDF_1" hidden="1">{"via1",#N/A,TRUE,"general";"via2",#N/A,TRUE,"general";"via3",#N/A,TRUE,"general"}</definedName>
    <definedName name="dgfdg" hidden="1">{"via1",#N/A,TRUE,"general";"via2",#N/A,TRUE,"general";"via3",#N/A,TRUE,"general"}</definedName>
    <definedName name="dgfdg_1" hidden="1">{"via1",#N/A,TRUE,"general";"via2",#N/A,TRUE,"general";"via3",#N/A,TRUE,"general"}</definedName>
    <definedName name="DGFG" hidden="1">{"via1",#N/A,TRUE,"general";"via2",#N/A,TRUE,"general";"via3",#N/A,TRUE,"general"}</definedName>
    <definedName name="DGFG_1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fsado_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deb_1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eg_1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_1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dth_1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hgh_1" hidden="1">{"via1",#N/A,TRUE,"general";"via2",#N/A,TRUE,"general";"via3",#N/A,TRUE,"general"}</definedName>
    <definedName name="DIA">[23]PRESUPUESTO!$B$13</definedName>
    <definedName name="dias" localSheetId="6">#REF!</definedName>
    <definedName name="dias">#REF!</definedName>
    <definedName name="diego">[43]Hoja1!$G$5</definedName>
    <definedName name="diego1" localSheetId="6">#REF!</definedName>
    <definedName name="diego1">#REF!</definedName>
    <definedName name="DISEÑOMARSHALL">#REF!</definedName>
    <definedName name="djdytj" hidden="1">{"TAB1",#N/A,TRUE,"GENERAL";"TAB2",#N/A,TRUE,"GENERAL";"TAB3",#N/A,TRUE,"GENERAL";"TAB4",#N/A,TRUE,"GENERAL";"TAB5",#N/A,TRUE,"GENERAL"}</definedName>
    <definedName name="djdytj_1" hidden="1">{"TAB1",#N/A,TRUE,"GENERAL";"TAB2",#N/A,TRUE,"GENERAL";"TAB3",#N/A,TRUE,"GENERAL";"TAB4",#N/A,TRUE,"GENERAL";"TAB5",#N/A,TRUE,"GENERAL"}</definedName>
    <definedName name="Doc__2637_03_xxxxxx" comment="Escriba aqui el número del documento, dependiendo del capítulo que haga referencia las memorias de cantidades">#REF!</definedName>
    <definedName name="Dp">[58]Sanitario!$AC$8:$AD$8</definedName>
    <definedName name="DPF">[21]APU!$J$407</definedName>
    <definedName name="DPR">[21]APU!$J$511</definedName>
    <definedName name="dry" hidden="1">{"via1",#N/A,TRUE,"general";"via2",#N/A,TRUE,"general";"via3",#N/A,TRUE,"general"}</definedName>
    <definedName name="dry_1" hidden="1">{"via1",#N/A,TRUE,"general";"via2",#N/A,TRUE,"general";"via3",#N/A,TRUE,"general"}</definedName>
    <definedName name="DSAD" hidden="1">{"via1",#N/A,TRUE,"general";"via2",#N/A,TRUE,"general";"via3",#N/A,TRUE,"general"}</definedName>
    <definedName name="DSAD_1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adfp_1" hidden="1">{"TAB1",#N/A,TRUE,"GENERAL";"TAB2",#N/A,TRUE,"GENERAL";"TAB3",#N/A,TRUE,"GENERAL";"TAB4",#N/A,TRUE,"GENERAL";"TAB5",#N/A,TRUE,"GENERAL"}</definedName>
    <definedName name="DSAGASG">#REF!</definedName>
    <definedName name="Dsbcm">#REF!</definedName>
    <definedName name="DSD" hidden="1">{"via1",#N/A,TRUE,"general";"via2",#N/A,TRUE,"general";"via3",#N/A,TRUE,"general"}</definedName>
    <definedName name="DSD_1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ads4_1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_1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CVTY_1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g_1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hgfdh_1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_1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DFCXV_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svm_1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ftbv_1" hidden="1">{"via1",#N/A,TRUE,"general";"via2",#N/A,TRUE,"general";"via3",#N/A,TRUE,"general"}</definedName>
    <definedName name="dtrhj" hidden="1">{"via1",#N/A,TRUE,"general";"via2",#N/A,TRUE,"general";"via3",#N/A,TRUE,"general"}</definedName>
    <definedName name="dtrhj_1" hidden="1">{"via1",#N/A,TRUE,"general";"via2",#N/A,TRUE,"general";"via3",#N/A,TRUE,"general"}</definedName>
    <definedName name="Dv">[58]Sanitario!$AC$7:$AD$7</definedName>
    <definedName name="dxfgg" hidden="1">{"via1",#N/A,TRUE,"general";"via2",#N/A,TRUE,"general";"via3",#N/A,TRUE,"general"}</definedName>
    <definedName name="dxfgg_1" hidden="1">{"via1",#N/A,TRUE,"general";"via2",#N/A,TRUE,"general";"via3",#N/A,TRUE,"general"}</definedName>
    <definedName name="E" localSheetId="6">[5]APU!#REF!</definedName>
    <definedName name="E">[5]APU!#REF!</definedName>
    <definedName name="E_03">#REF!</definedName>
    <definedName name="e3e33" hidden="1">{"via1",#N/A,TRUE,"general";"via2",#N/A,TRUE,"general";"via3",#N/A,TRUE,"general"}</definedName>
    <definedName name="e3e33_1" hidden="1">{"via1",#N/A,TRUE,"general";"via2",#N/A,TRUE,"general";"via3",#N/A,TRUE,"general"}</definedName>
    <definedName name="ed">#REF!</definedName>
    <definedName name="EDEDWSWQA" hidden="1">{"TAB1",#N/A,TRUE,"GENERAL";"TAB2",#N/A,TRUE,"GENERAL";"TAB3",#N/A,TRUE,"GENERAL";"TAB4",#N/A,TRUE,"GENERAL";"TAB5",#N/A,TRUE,"GENERAL"}</definedName>
    <definedName name="EDEDWSWQA_1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gfhmn_1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dfr_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eer_1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eerfd_1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f_1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er_1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eg_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gtrgthrt_1" hidden="1">{"TAB1",#N/A,TRUE,"GENERAL";"TAB2",#N/A,TRUE,"GENERAL";"TAB3",#N/A,TRUE,"GENERAL";"TAB4",#N/A,TRUE,"GENERAL";"TAB5",#N/A,TRUE,"GENERAL"}</definedName>
    <definedName name="EJEC">[23]PRESUPUESTO!$E$7</definedName>
    <definedName name="ejecpresactapav" localSheetId="6">#REF!</definedName>
    <definedName name="ejecpresactapav">#REF!</definedName>
    <definedName name="ELEC_EQU" localSheetId="6">#REF!</definedName>
    <definedName name="ELEC_EQU">#REF!</definedName>
    <definedName name="ELEC_MAT" localSheetId="6">#REF!</definedName>
    <definedName name="ELEC_MAT">#REF!</definedName>
    <definedName name="EM.2">[21]APU!$J$563</definedName>
    <definedName name="EM.4">[21]APU!$J$615</definedName>
    <definedName name="EM.5">[5]APU!$J$1386</definedName>
    <definedName name="emanto">#REF!</definedName>
    <definedName name="emanto_51">#REF!</definedName>
    <definedName name="emcontratistas" localSheetId="6">#REF!</definedName>
    <definedName name="emcontratistas">#REF!</definedName>
    <definedName name="empresa" localSheetId="6">#REF!</definedName>
    <definedName name="empresa">#REF!</definedName>
    <definedName name="EMR">[5]APU!$J$1438</definedName>
    <definedName name="EMRC" localSheetId="6">[5]APU!#REF!</definedName>
    <definedName name="EMRC">[5]APU!#REF!</definedName>
    <definedName name="encof" localSheetId="6">[5]APU!#REF!</definedName>
    <definedName name="encof">[5]APU!#REF!</definedName>
    <definedName name="End_Bal">#REF!</definedName>
    <definedName name="ENSAYOSLAB">'[62]Formato Presupuesto Consultoria'!$Z$1139:$AC$1267</definedName>
    <definedName name="ENT">[5]APU!$J$1854</definedName>
    <definedName name="ENTRADASP">#REF!</definedName>
    <definedName name="EQ">[63]MATERIALES!$G$1:$J$384</definedName>
    <definedName name="EQUI">[64]EQUIPO!$B$2:$B$36</definedName>
    <definedName name="equipo">[65]Equipo!$A$7:$A$65536</definedName>
    <definedName name="EQUIPO_1">[64]EQUIPO!$B$2:$D$36</definedName>
    <definedName name="EQUIPOS">'[62]Formato Presupuesto Consultoria'!$Z$1116:$AB$1131</definedName>
    <definedName name="eqw" hidden="1">{"via1",#N/A,TRUE,"general";"via2",#N/A,TRUE,"general";"via3",#N/A,TRUE,"general"}</definedName>
    <definedName name="eqw_1" hidden="1">{"via1",#N/A,TRUE,"general";"via2",#N/A,TRUE,"general";"via3",#N/A,TRUE,"general"}</definedName>
    <definedName name="erds" hidden="1">#REF!</definedName>
    <definedName name="erg" hidden="1">{"TAB1",#N/A,TRUE,"GENERAL";"TAB2",#N/A,TRUE,"GENERAL";"TAB3",#N/A,TRUE,"GENERAL";"TAB4",#N/A,TRUE,"GENERAL";"TAB5",#N/A,TRUE,"GENERAL"}</definedName>
    <definedName name="erg_1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_1" hidden="1">{"via1",#N/A,TRUE,"general";"via2",#N/A,TRUE,"general";"via3",#N/A,TRUE,"general"}</definedName>
    <definedName name="ergerg" hidden="1">{"via1",#N/A,TRUE,"general";"via2",#N/A,TRUE,"general";"via3",#N/A,TRUE,"general"}</definedName>
    <definedName name="ergerg_1" hidden="1">{"via1",#N/A,TRUE,"general";"via2",#N/A,TRUE,"general";"via3",#N/A,TRUE,"general"}</definedName>
    <definedName name="ergfegr" hidden="1">{"via1",#N/A,TRUE,"general";"via2",#N/A,TRUE,"general";"via3",#N/A,TRUE,"general"}</definedName>
    <definedName name="ergfegr_1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_1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gewg_1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_1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egerg_1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rg_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eg_1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gwreg_1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heyh_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_1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[66]TARIF2002!#REF!</definedName>
    <definedName name="ERROR5">[66]TARIF2002!#REF!</definedName>
    <definedName name="ert" hidden="1">{"via1",#N/A,TRUE,"general";"via2",#N/A,TRUE,"general";"via3",#N/A,TRUE,"general"}</definedName>
    <definedName name="ert_1" hidden="1">{"via1",#N/A,TRUE,"general";"via2",#N/A,TRUE,"general";"via3",#N/A,TRUE,"general"}</definedName>
    <definedName name="erte" hidden="1">{"via1",#N/A,TRUE,"general";"via2",#N/A,TRUE,"general";"via3",#N/A,TRUE,"general"}</definedName>
    <definedName name="erte_1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_1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ert_1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gyhik_1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b_1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ret_1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tret_1" hidden="1">{"via1",#N/A,TRUE,"general";"via2",#N/A,TRUE,"general";"via3",#N/A,TRUE,"general"}</definedName>
    <definedName name="ertuiy" hidden="1">{"via1",#N/A,TRUE,"general";"via2",#N/A,TRUE,"general";"via3",#N/A,TRUE,"general"}</definedName>
    <definedName name="ertuiy_1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twert_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u_1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V_1" hidden="1">{"via1",#N/A,TRUE,"general";"via2",#N/A,TRUE,"general";"via3",#N/A,TRUE,"general"}</definedName>
    <definedName name="erware" hidden="1">{"via1",#N/A,TRUE,"general";"via2",#N/A,TRUE,"general";"via3",#N/A,TRUE,"general"}</definedName>
    <definedName name="erware_1" hidden="1">{"via1",#N/A,TRUE,"general";"via2",#N/A,TRUE,"general";"via3",#N/A,TRUE,"general"}</definedName>
    <definedName name="ERWER" hidden="1">{"via1",#N/A,TRUE,"general";"via2",#N/A,TRUE,"general";"via3",#N/A,TRUE,"general"}</definedName>
    <definedName name="ERWER_1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ertd_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_1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WRL_1" hidden="1">{"via1",#N/A,TRUE,"general";"via2",#N/A,TRUE,"general";"via3",#N/A,TRUE,"general"}</definedName>
    <definedName name="ery" hidden="1">{"via1",#N/A,TRUE,"general";"via2",#N/A,TRUE,"general";"via3",#N/A,TRUE,"general"}</definedName>
    <definedName name="ery_1" hidden="1">{"via1",#N/A,TRUE,"general";"via2",#N/A,TRUE,"general";"via3",#N/A,TRUE,"general"}</definedName>
    <definedName name="eryhd" hidden="1">{"via1",#N/A,TRUE,"general";"via2",#N/A,TRUE,"general";"via3",#N/A,TRUE,"general"}</definedName>
    <definedName name="eryhd_1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df_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k_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hrf_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re_1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d_1" hidden="1">{"via1",#N/A,TRUE,"general";"via2",#N/A,TRUE,"general";"via3",#N/A,TRUE,"general"}</definedName>
    <definedName name="eryty" hidden="1">{"via1",#N/A,TRUE,"general";"via2",#N/A,TRUE,"general";"via3",#N/A,TRUE,"general"}</definedName>
    <definedName name="eryty_1" hidden="1">{"via1",#N/A,TRUE,"general";"via2",#N/A,TRUE,"general";"via3",#N/A,TRUE,"general"}</definedName>
    <definedName name="eryy" hidden="1">{"via1",#N/A,TRUE,"general";"via2",#N/A,TRUE,"general";"via3",#N/A,TRUE,"general"}</definedName>
    <definedName name="eryy_1" hidden="1">{"via1",#N/A,TRUE,"general";"via2",#N/A,TRUE,"general";"via3",#N/A,TRUE,"general"}</definedName>
    <definedName name="esd">#REF!</definedName>
    <definedName name="ESP">#REF!</definedName>
    <definedName name="ESPECIFICACION">#REF!</definedName>
    <definedName name="Especificación">#REF!</definedName>
    <definedName name="ET_DSC">[46]Modelo!$P$2</definedName>
    <definedName name="ET_IMO">[46]Modelo!$O$44</definedName>
    <definedName name="ET_IND">[46]Modelo!$O$42</definedName>
    <definedName name="ETAPA1" localSheetId="6">#REF!</definedName>
    <definedName name="ETAPA1">#REF!</definedName>
    <definedName name="ETAPA2" localSheetId="6">#REF!</definedName>
    <definedName name="ETAPA2">#REF!</definedName>
    <definedName name="ETAPA3" localSheetId="6">#REF!</definedName>
    <definedName name="ETAPA3">#REF!</definedName>
    <definedName name="ETAPA4">#REF!</definedName>
    <definedName name="etertgg" hidden="1">{"via1",#N/A,TRUE,"general";"via2",#N/A,TRUE,"general";"via3",#N/A,TRUE,"general"}</definedName>
    <definedName name="etertgg_1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ewt_1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_1" hidden="1">{"via1",#N/A,TRUE,"general";"via2",#N/A,TRUE,"general";"via3",#N/A,TRUE,"general"}</definedName>
    <definedName name="etueh" hidden="1">{"via1",#N/A,TRUE,"general";"via2",#N/A,TRUE,"general";"via3",#N/A,TRUE,"general"}</definedName>
    <definedName name="etueh_1" hidden="1">{"via1",#N/A,TRUE,"general";"via2",#N/A,TRUE,"general";"via3",#N/A,TRUE,"general"}</definedName>
    <definedName name="etyty" hidden="1">{"via1",#N/A,TRUE,"general";"via2",#N/A,TRUE,"general";"via3",#N/A,TRUE,"general"}</definedName>
    <definedName name="etyty_1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tyu_1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_1" hidden="1">{"via1",#N/A,TRUE,"general";"via2",#N/A,TRUE,"general";"via3",#N/A,TRUE,"general"}</definedName>
    <definedName name="eut" hidden="1">{"via1",#N/A,TRUE,"general";"via2",#N/A,TRUE,"general";"via3",#N/A,TRUE,"general"}</definedName>
    <definedName name="eut_1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uyt_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egt_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fewfg_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_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ewf_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r_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t_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rwer_1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1" localSheetId="6">#REF!</definedName>
    <definedName name="Excel_BuiltIn_Print_Area_1">#REF!</definedName>
    <definedName name="Excel_BuiltIn_Print_Area_1_1" localSheetId="6">#REF!</definedName>
    <definedName name="Excel_BuiltIn_Print_Area_1_1">#REF!</definedName>
    <definedName name="Excel_BuiltIn_Print_Area_1_1_1" localSheetId="6">#REF!</definedName>
    <definedName name="Excel_BuiltIn_Print_Area_1_1_1">#REF!</definedName>
    <definedName name="Excel_BuiltIn_Print_Area_1_1_1_1" localSheetId="6">#REF!</definedName>
    <definedName name="Excel_BuiltIn_Print_Area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 localSheetId="6">#REF!</definedName>
    <definedName name="Excel_BuiltIn_Print_Area_7">#REF!</definedName>
    <definedName name="Excel_BuiltIn_Print_Titles_1" localSheetId="6">#REF!</definedName>
    <definedName name="Excel_BuiltIn_Print_Titles_1">#REF!</definedName>
    <definedName name="Excel_BuiltIn_Print_Titles_1_1" localSheetId="6">#REF!</definedName>
    <definedName name="Excel_BuiltIn_Print_Titles_1_1">#REF!</definedName>
    <definedName name="Excel_BuiltIn_Print_Titles_1_1_1" localSheetId="6">#REF!</definedName>
    <definedName name="Excel_BuiltIn_Print_Titles_1_1_1">#REF!</definedName>
    <definedName name="Excel_BuiltIn_Print_Titles_10">[59]SKJ452!#REF!</definedName>
    <definedName name="Excel_BuiltIn_Print_Titles_10_51">#REF!</definedName>
    <definedName name="Excel_BuiltIn_Print_Titles_11">[59]ITA878!#REF!</definedName>
    <definedName name="Excel_BuiltIn_Print_Titles_11_51">#REF!</definedName>
    <definedName name="Excel_BuiltIn_Print_Titles_12">'[59]AEA-944'!#REF!</definedName>
    <definedName name="Excel_BuiltIn_Print_Titles_12_51">#REF!</definedName>
    <definedName name="Excel_BuiltIn_Print_Titles_13">'[59]DUB-823'!#REF!</definedName>
    <definedName name="Excel_BuiltIn_Print_Titles_13_51">#REF!</definedName>
    <definedName name="Excel_BuiltIn_Print_Titles_14">'[59]GPI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[59]XXJ617!#REF!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[59]SNG_855!#REF!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 localSheetId="6">'[67]COSTOS OFICINA'!#REF!</definedName>
    <definedName name="Excel_BuiltIn_Print_Titles_3">'[67]COSTOS OFICINA'!#REF!</definedName>
    <definedName name="Excel_BuiltIn_Print_Titles_3_51">#REF!</definedName>
    <definedName name="Excel_BuiltIn_Print_Titles_4" localSheetId="6">'[67]COSTOS CAMPAMENTO'!#REF!</definedName>
    <definedName name="Excel_BuiltIn_Print_Titles_4">'[67]COSTOS CAMPAMENTO'!#REF!</definedName>
    <definedName name="Excel_BuiltIn_Print_Titles_5">'[59]VEA 374'!#REF!</definedName>
    <definedName name="Excel_BuiltIn_Print_Titles_5_51">#REF!</definedName>
    <definedName name="Excel_BuiltIn_Print_Titles_5_XX">'[59]VEA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[59]HFB024!#REF!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[59]PAJ825!#REF!</definedName>
    <definedName name="Excel_BuiltIn_Print_Titles_9_51">#REF!</definedName>
    <definedName name="EXCROC">'[68]Análisis de precios'!$H$52</definedName>
    <definedName name="Extra_Pay">#REF!</definedName>
    <definedName name="FAC" hidden="1">#REF!</definedName>
    <definedName name="FAC_PRU">#REF!</definedName>
    <definedName name="fcc">#REF!</definedName>
    <definedName name="fd" localSheetId="6">'[22]A. P. U.'!#REF!</definedName>
    <definedName name="fd">'[22]A. P. U.'!#REF!</definedName>
    <definedName name="fda" hidden="1">{"TAB1",#N/A,TRUE,"GENERAL";"TAB2",#N/A,TRUE,"GENERAL";"TAB3",#N/A,TRUE,"GENERAL";"TAB4",#N/A,TRUE,"GENERAL";"TAB5",#N/A,TRUE,"GENERAL"}</definedName>
    <definedName name="fda_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bjp_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_1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_1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D_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FDBBP_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h_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_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_1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fdsf_1" hidden="1">{"via1",#N/A,TRUE,"general";"via2",#N/A,TRUE,"general";"via3",#N/A,TRUE,"general"}</definedName>
    <definedName name="fdsgfds" hidden="1">{"via1",#N/A,TRUE,"general";"via2",#N/A,TRUE,"general";"via3",#N/A,TRUE,"general"}</definedName>
    <definedName name="fdsgfds_1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gsdfu_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SIO_1" hidden="1">{"TAB1",#N/A,TRUE,"GENERAL";"TAB2",#N/A,TRUE,"GENERAL";"TAB3",#N/A,TRUE,"GENERAL";"TAB4",#N/A,TRUE,"GENERAL";"TAB5",#N/A,TRUE,"GENERAL"}</definedName>
    <definedName name="Fecha">[52]Datos!$B$5</definedName>
    <definedName name="fer">'[37]Res-Accide-10'!#REF!</definedName>
    <definedName name="ferfer" hidden="1">{"via1",#N/A,TRUE,"general";"via2",#N/A,TRUE,"general";"via3",#N/A,TRUE,"general"}</definedName>
    <definedName name="ferfer_1" hidden="1">{"via1",#N/A,TRUE,"general";"via2",#N/A,TRUE,"general";"via3",#N/A,TRUE,"general"}</definedName>
    <definedName name="Festivos">'[69]días habiles 2015'!$D$2:$D$21</definedName>
    <definedName name="fff" hidden="1">{"via1",#N/A,TRUE,"general";"via2",#N/A,TRUE,"general";"via3",#N/A,TRUE,"general"}</definedName>
    <definedName name="fff_1" hidden="1">{"via1",#N/A,TRUE,"general";"via2",#N/A,TRUE,"general";"via3",#N/A,TRUE,"general"}</definedName>
    <definedName name="ffffd" hidden="1">{"via1",#N/A,TRUE,"general";"via2",#N/A,TRUE,"general";"via3",#N/A,TRUE,"general"}</definedName>
    <definedName name="ffffd_1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ft_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ik_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fj_1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rd_1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fy_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rfr_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fs_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g_1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fsgr_1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dsfg_1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FDH_1" hidden="1">{"via1",#N/A,TRUE,"general";"via2",#N/A,TRUE,"general";"via3",#N/A,TRUE,"general"}</definedName>
    <definedName name="fgghhj" hidden="1">{"via1",#N/A,TRUE,"general";"via2",#N/A,TRUE,"general";"via3",#N/A,TRUE,"general"}</definedName>
    <definedName name="fgghhj_1" hidden="1">{"via1",#N/A,TRUE,"general";"via2",#N/A,TRUE,"general";"via3",#N/A,TRUE,"general"}</definedName>
    <definedName name="FGHFBC" hidden="1">{"via1",#N/A,TRUE,"general";"via2",#N/A,TRUE,"general";"via3",#N/A,TRUE,"general"}</definedName>
    <definedName name="FGHFBC_1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_1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gh_1" hidden="1">{"via1",#N/A,TRUE,"general";"via2",#N/A,TRUE,"general";"via3",#N/A,TRUE,"general"}</definedName>
    <definedName name="FGHFW" hidden="1">{"via1",#N/A,TRUE,"general";"via2",#N/A,TRUE,"general";"via3",#N/A,TRUE,"general"}</definedName>
    <definedName name="FGHFW_1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hh_1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sfgh_1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ht_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jgryi_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_1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fgh_1" hidden="1">{"via1",#N/A,TRUE,"general";"via2",#N/A,TRUE,"general";"via3",#N/A,TRUE,"general"}</definedName>
    <definedName name="fhgh" hidden="1">{"via1",#N/A,TRUE,"general";"via2",#N/A,TRUE,"general";"via3",#N/A,TRUE,"general"}</definedName>
    <definedName name="fhgh_1" hidden="1">{"via1",#N/A,TRUE,"general";"via2",#N/A,TRUE,"general";"via3",#N/A,TRUE,"general"}</definedName>
    <definedName name="fhpltyunh" hidden="1">{"via1",#N/A,TRUE,"general";"via2",#N/A,TRUE,"general";"via3",#N/A,TRUE,"general"}</definedName>
    <definedName name="fhpltyunh_1" hidden="1">{"via1",#N/A,TRUE,"general";"via2",#N/A,TRUE,"general";"via3",#N/A,TRUE,"general"}</definedName>
    <definedName name="Fin_de_semana">'[69]días habiles 2015'!$M$1:$M$2</definedName>
    <definedName name="FINAL" localSheetId="6">#REF!</definedName>
    <definedName name="FINAL">#REF!</definedName>
    <definedName name="fm">#REF!</definedName>
    <definedName name="frbgsd" hidden="1">{"TAB1",#N/A,TRUE,"GENERAL";"TAB2",#N/A,TRUE,"GENERAL";"TAB3",#N/A,TRUE,"GENERAL";"TAB4",#N/A,TRUE,"GENERAL";"TAB5",#N/A,TRUE,"GENERAL"}</definedName>
    <definedName name="frbgsd_1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fr_1" hidden="1">{"via1",#N/A,TRUE,"general";"via2",#N/A,TRUE,"general";"via3",#N/A,TRUE,"general"}</definedName>
    <definedName name="frfa" hidden="1">{"via1",#N/A,TRUE,"general";"via2",#N/A,TRUE,"general";"via3",#N/A,TRUE,"general"}</definedName>
    <definedName name="frfa_1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rfr_1" hidden="1">{"TAB1",#N/A,TRUE,"GENERAL";"TAB2",#N/A,TRUE,"GENERAL";"TAB3",#N/A,TRUE,"GENERAL";"TAB4",#N/A,TRUE,"GENERAL";"TAB5",#N/A,TRUE,"GENERAL"}</definedName>
    <definedName name="Fub">[70]Cálculo!$B$36</definedName>
    <definedName name="Full_Print">#REF!</definedName>
    <definedName name="Fup">[70]Cálculo!$B$38</definedName>
    <definedName name="fwff" hidden="1">{"via1",#N/A,TRUE,"general";"via2",#N/A,TRUE,"general";"via3",#N/A,TRUE,"general"}</definedName>
    <definedName name="fwff_1" hidden="1">{"via1",#N/A,TRUE,"general";"via2",#N/A,TRUE,"general";"via3",#N/A,TRUE,"general"}</definedName>
    <definedName name="fwwe" hidden="1">{"via1",#N/A,TRUE,"general";"via2",#N/A,TRUE,"general";"via3",#N/A,TRUE,"general"}</definedName>
    <definedName name="fwwe_1" hidden="1">{"via1",#N/A,TRUE,"general";"via2",#N/A,TRUE,"general";"via3",#N/A,TRUE,"general"}</definedName>
    <definedName name="Fyp">[70]Cálculo!$B$37</definedName>
    <definedName name="fyy">#REF!</definedName>
    <definedName name="g">#REF!</definedName>
    <definedName name="GAJ">#REF!</definedName>
    <definedName name="gbbfghghj" hidden="1">{"TAB1",#N/A,TRUE,"GENERAL";"TAB2",#N/A,TRUE,"GENERAL";"TAB3",#N/A,TRUE,"GENERAL";"TAB4",#N/A,TRUE,"GENERAL";"TAB5",#N/A,TRUE,"GENERAL"}</definedName>
    <definedName name="gbbfghghj_1" hidden="1">{"TAB1",#N/A,TRUE,"GENERAL";"TAB2",#N/A,TRUE,"GENERAL";"TAB3",#N/A,TRUE,"GENERAL";"TAB4",#N/A,TRUE,"GENERAL";"TAB5",#N/A,TRUE,"GENERAL"}</definedName>
    <definedName name="gddfgdfgdf">#REF!</definedName>
    <definedName name="gdt" hidden="1">{"TAB1",#N/A,TRUE,"GENERAL";"TAB2",#N/A,TRUE,"GENERAL";"TAB3",#N/A,TRUE,"GENERAL";"TAB4",#N/A,TRUE,"GENERAL";"TAB5",#N/A,TRUE,"GENERAL"}</definedName>
    <definedName name="gdt_1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g_1" hidden="1">{"via1",#N/A,TRUE,"general";"via2",#N/A,TRUE,"general";"via3",#N/A,TRUE,"general"}</definedName>
    <definedName name="Geotex">#REF!</definedName>
    <definedName name="gerg" hidden="1">{"TAB1",#N/A,TRUE,"GENERAL";"TAB2",#N/A,TRUE,"GENERAL";"TAB3",#N/A,TRUE,"GENERAL";"TAB4",#N/A,TRUE,"GENERAL";"TAB5",#N/A,TRUE,"GENERAL"}</definedName>
    <definedName name="gerg_1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54_1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ew_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gw_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_1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dg_1" hidden="1">{"via1",#N/A,TRUE,"general";"via2",#N/A,TRUE,"general";"via3",#N/A,TRUE,"general"}</definedName>
    <definedName name="gfgfgr" hidden="1">{"via1",#N/A,TRUE,"general";"via2",#N/A,TRUE,"general";"via3",#N/A,TRUE,"general"}</definedName>
    <definedName name="gfgfgr_1" hidden="1">{"via1",#N/A,TRUE,"general";"via2",#N/A,TRUE,"general";"via3",#N/A,TRUE,"general"}</definedName>
    <definedName name="gfhf" hidden="1">{"via1",#N/A,TRUE,"general";"via2",#N/A,TRUE,"general";"via3",#N/A,TRUE,"general"}</definedName>
    <definedName name="gfhf_1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fdh_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hgfh_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HGJ_1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jjh_1" hidden="1">{"via1",#N/A,TRUE,"general";"via2",#N/A,TRUE,"general";"via3",#N/A,TRUE,"general"}</definedName>
    <definedName name="gfutyj6" hidden="1">{"via1",#N/A,TRUE,"general";"via2",#N/A,TRUE,"general";"via3",#N/A,TRUE,"general"}</definedName>
    <definedName name="gfutyj6_1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_1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dr_1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erg_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b_1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_1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d_1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gt_1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hn_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t_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gy_1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gtgd_1" hidden="1">{"via1",#N/A,TRUE,"general";"via2",#N/A,TRUE,"general";"via3",#N/A,TRUE,"general"}</definedName>
    <definedName name="ggtgt" hidden="1">{"via1",#N/A,TRUE,"general";"via2",#N/A,TRUE,"general";"via3",#N/A,TRUE,"general"}</definedName>
    <definedName name="ggtgt_1" hidden="1">{"via1",#N/A,TRUE,"general";"via2",#N/A,TRUE,"general";"via3",#N/A,TRUE,"general"}</definedName>
    <definedName name="GH">#N/A</definedName>
    <definedName name="ghdghuy" hidden="1">{"via1",#N/A,TRUE,"general";"via2",#N/A,TRUE,"general";"via3",#N/A,TRUE,"general"}</definedName>
    <definedName name="ghdghuy_1" hidden="1">{"via1",#N/A,TRUE,"general";"via2",#N/A,TRUE,"general";"via3",#N/A,TRUE,"general"}</definedName>
    <definedName name="GHDP" hidden="1">{"via1",#N/A,TRUE,"general";"via2",#N/A,TRUE,"general";"via3",#N/A,TRUE,"general"}</definedName>
    <definedName name="GHDP_1" hidden="1">{"via1",#N/A,TRUE,"general";"via2",#N/A,TRUE,"general";"via3",#N/A,TRUE,"general"}</definedName>
    <definedName name="ghfg" hidden="1">{"via1",#N/A,TRUE,"general";"via2",#N/A,TRUE,"general";"via3",#N/A,TRUE,"general"}</definedName>
    <definedName name="ghfg_1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jghj_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KJHK_1" hidden="1">{"TAB1",#N/A,TRUE,"GENERAL";"TAB2",#N/A,TRUE,"GENERAL";"TAB3",#N/A,TRUE,"GENERAL";"TAB4",#N/A,TRUE,"GENERAL";"TAB5",#N/A,TRUE,"GENERAL"}</definedName>
    <definedName name="GJ">#N/A</definedName>
    <definedName name="GJHVCB" hidden="1">{"TAB1",#N/A,TRUE,"GENERAL";"TAB2",#N/A,TRUE,"GENERAL";"TAB3",#N/A,TRUE,"GENERAL";"TAB4",#N/A,TRUE,"GENERAL";"TAB5",#N/A,TRUE,"GENERAL"}</definedName>
    <definedName name="GJHVCB_1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_1" hidden="1">{"via1",#N/A,TRUE,"general";"via2",#N/A,TRUE,"general";"via3",#N/A,TRUE,"general"}</definedName>
    <definedName name="GKJDGDIJZ">"Imagen 3"</definedName>
    <definedName name="GM">#N/A</definedName>
    <definedName name="GRAF1ANO" hidden="1">{"via1",#N/A,TRUE,"general";"via2",#N/A,TRUE,"general";"via3",#N/A,TRUE,"general"}</definedName>
    <definedName name="GRAF1ANO_1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1AÑO_1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ILLA">[30]MATERIALES!$D$3</definedName>
    <definedName name="gregds" hidden="1">{"TAB1",#N/A,TRUE,"GENERAL";"TAB2",#N/A,TRUE,"GENERAL";"TAB3",#N/A,TRUE,"GENERAL";"TAB4",#N/A,TRUE,"GENERAL";"TAB5",#N/A,TRUE,"GENERAL"}</definedName>
    <definedName name="gregds_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hrtyh_1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ggwero_1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rtyerh_1" hidden="1">{"TAB1",#N/A,TRUE,"GENERAL";"TAB2",#N/A,TRUE,"GENERAL";"TAB3",#N/A,TRUE,"GENERAL";"TAB4",#N/A,TRUE,"GENERAL";"TAB5",#N/A,TRUE,"GENERAL"}</definedName>
    <definedName name="GRUPO1" localSheetId="6">#REF!</definedName>
    <definedName name="GRUPO1">#REF!</definedName>
    <definedName name="GRUPO123">#REF!</definedName>
    <definedName name="GRUPO13">#REF!</definedName>
    <definedName name="GRUPO2" localSheetId="6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DG_1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sfsf_1" hidden="1">{"via1",#N/A,TRUE,"general";"via2",#N/A,TRUE,"general";"via3",#N/A,TRUE,"general"}</definedName>
    <definedName name="GT">[71]BASE!$C$4:$H$255</definedName>
    <definedName name="gtgt" hidden="1">{"via1",#N/A,TRUE,"general";"via2",#N/A,TRUE,"general";"via3",#N/A,TRUE,"general"}</definedName>
    <definedName name="gtgt_1" hidden="1">{"via1",#N/A,TRUE,"general";"via2",#N/A,TRUE,"general";"via3",#N/A,TRUE,"general"}</definedName>
    <definedName name="gtgtg" hidden="1">{"via1",#N/A,TRUE,"general";"via2",#N/A,TRUE,"general";"via3",#N/A,TRUE,"general"}</definedName>
    <definedName name="gtgtg_1" hidden="1">{"via1",#N/A,TRUE,"general";"via2",#N/A,TRUE,"general";"via3",#N/A,TRUE,"general"}</definedName>
    <definedName name="gtgtgff" hidden="1">{"via1",#N/A,TRUE,"general";"via2",#N/A,TRUE,"general";"via3",#N/A,TRUE,"general"}</definedName>
    <definedName name="gtgtgff_1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gyh_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gth_1" hidden="1">{"TAB1",#N/A,TRUE,"GENERAL";"TAB2",#N/A,TRUE,"GENERAL";"TAB3",#N/A,TRUE,"GENERAL";"TAB4",#N/A,TRUE,"GENERAL";"TAB5",#N/A,TRUE,"GENERAL"}</definedName>
    <definedName name="GTRE">#REF!</definedName>
    <definedName name="h">[58]perfil!$AG$10:$AG$111</definedName>
    <definedName name="h9h" hidden="1">{"via1",#N/A,TRUE,"general";"via2",#N/A,TRUE,"general";"via3",#N/A,TRUE,"general"}</definedName>
    <definedName name="h9h_1" hidden="1">{"via1",#N/A,TRUE,"general";"via2",#N/A,TRUE,"general";"via3",#N/A,TRUE,"general"}</definedName>
    <definedName name="hab___viv">[58]Sanitario!$AC$6:$AD$6</definedName>
    <definedName name="hbfdhrw" hidden="1">{"TAB1",#N/A,TRUE,"GENERAL";"TAB2",#N/A,TRUE,"GENERAL";"TAB3",#N/A,TRUE,"GENERAL";"TAB4",#N/A,TRUE,"GENERAL";"TAB5",#N/A,TRUE,"GENERAL"}</definedName>
    <definedName name="hbfdhrw_1" hidden="1">{"TAB1",#N/A,TRUE,"GENERAL";"TAB2",#N/A,TRUE,"GENERAL";"TAB3",#N/A,TRUE,"GENERAL";"TAB4",#N/A,TRUE,"GENERAL";"TAB5",#N/A,TRUE,"GENERAL"}</definedName>
    <definedName name="HD.3" localSheetId="6">[5]APU!#REF!</definedName>
    <definedName name="HD.3">[5]APU!#REF!</definedName>
    <definedName name="HD.4" localSheetId="6">[5]APU!#REF!</definedName>
    <definedName name="HD.4">[5]APU!#REF!</definedName>
    <definedName name="hdfh" hidden="1">{"via1",#N/A,TRUE,"general";"via2",#N/A,TRUE,"general";"via3",#N/A,TRUE,"general"}</definedName>
    <definedName name="hdfh_1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4_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fhwq_1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gh_1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dhf_1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gh_1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_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hg_1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fthr_1" hidden="1">{"via1",#N/A,TRUE,"general";"via2",#N/A,TRUE,"general";"via3",#N/A,TRUE,"general"}</definedName>
    <definedName name="hg" hidden="1">{"via1",#N/A,TRUE,"general";"via2",#N/A,TRUE,"general";"via3",#N/A,TRUE,"general"}</definedName>
    <definedName name="hg_1" hidden="1">{"via1",#N/A,TRUE,"general";"via2",#N/A,TRUE,"general";"via3",#N/A,TRUE,"general"}</definedName>
    <definedName name="HGFH" hidden="1">{"via1",#N/A,TRUE,"general";"via2",#N/A,TRUE,"general";"via3",#N/A,TRUE,"general"}</definedName>
    <definedName name="HGFH_1" hidden="1">{"via1",#N/A,TRUE,"general";"via2",#N/A,TRUE,"general";"via3",#N/A,TRUE,"general"}</definedName>
    <definedName name="hgfhty" hidden="1">{"via1",#N/A,TRUE,"general";"via2",#N/A,TRUE,"general";"via3",#N/A,TRUE,"general"}</definedName>
    <definedName name="hgfhty_1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FH7_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hj_1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hydj_1" hidden="1">{"via1",#N/A,TRUE,"general";"via2",#N/A,TRUE,"general";"via3",#N/A,TRUE,"general"}</definedName>
    <definedName name="hgjfjw" hidden="1">{"via1",#N/A,TRUE,"general";"via2",#N/A,TRUE,"general";"via3",#N/A,TRUE,"general"}</definedName>
    <definedName name="hgjfjw_1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JG_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_1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_1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ho_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hpy_1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hth_1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hyhyh_1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htrhreh_1" hidden="1">{"via1",#N/A,TRUE,"general";"via2",#N/A,TRUE,"general";"via3",#N/A,TRUE,"general"}</definedName>
    <definedName name="hjfg" hidden="1">{"via1",#N/A,TRUE,"general";"via2",#N/A,TRUE,"general";"via3",#N/A,TRUE,"general"}</definedName>
    <definedName name="hjfg_1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_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ghj_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g_1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H_1" hidden="1">{"via1",#N/A,TRUE,"general";"via2",#N/A,TRUE,"general";"via3",#N/A,TRUE,"general"}</definedName>
    <definedName name="hjkjk" hidden="1">{"via1",#N/A,TRUE,"general";"via2",#N/A,TRUE,"general";"via3",#N/A,TRUE,"general"}</definedName>
    <definedName name="hjkjk_1" hidden="1">{"via1",#N/A,TRUE,"general";"via2",#N/A,TRUE,"general";"via3",#N/A,TRUE,"general"}</definedName>
    <definedName name="HM">[43]Hoja1!$G$8</definedName>
    <definedName name="hn" hidden="1">{"TAB1",#N/A,TRUE,"GENERAL";"TAB2",#N/A,TRUE,"GENERAL";"TAB3",#N/A,TRUE,"GENERAL";"TAB4",#N/A,TRUE,"GENERAL";"TAB5",#N/A,TRUE,"GENERAL"}</definedName>
    <definedName name="hn_1" hidden="1">{"TAB1",#N/A,TRUE,"GENERAL";"TAB2",#N/A,TRUE,"GENERAL";"TAB3",#N/A,TRUE,"GENERAL";"TAB4",#N/A,TRUE,"GENERAL";"TAB5",#N/A,TRUE,"GENERAL"}</definedName>
    <definedName name="HOJA1" localSheetId="6">#REF!</definedName>
    <definedName name="HOJA1">#REF!</definedName>
    <definedName name="horat">'[72]Itemes Renovación'!#REF!</definedName>
    <definedName name="hreer" hidden="1">{"TAB1",#N/A,TRUE,"GENERAL";"TAB2",#N/A,TRUE,"GENERAL";"TAB3",#N/A,TRUE,"GENERAL";"TAB4",#N/A,TRUE,"GENERAL";"TAB5",#N/A,TRUE,"GENERAL"}</definedName>
    <definedName name="hreer_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hth_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rthtrh_1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sfg_1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hdrf_1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tryrt7_1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jop_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hyh_1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hytirs_1" hidden="1">{"via1",#N/A,TRUE,"general";"via2",#N/A,TRUE,"general";"via3",#N/A,TRUE,"general"}</definedName>
    <definedName name="I">[43]Hoja1!$G$2</definedName>
    <definedName name="i8i" hidden="1">{"TAB1",#N/A,TRUE,"GENERAL";"TAB2",#N/A,TRUE,"GENERAL";"TAB3",#N/A,TRUE,"GENERAL";"TAB4",#N/A,TRUE,"GENERAL";"TAB5",#N/A,TRUE,"GENERAL"}</definedName>
    <definedName name="i8i_1" hidden="1">{"TAB1",#N/A,TRUE,"GENERAL";"TAB2",#N/A,TRUE,"GENERAL";"TAB3",#N/A,TRUE,"GENERAL";"TAB4",#N/A,TRUE,"GENERAL";"TAB5",#N/A,TRUE,"GENERAL"}</definedName>
    <definedName name="IF" localSheetId="6">'[22]A. P. U.'!#REF!</definedName>
    <definedName name="IF">'[22]A. P. U.'!#REF!</definedName>
    <definedName name="ii" hidden="1">{"TAB1",#N/A,TRUE,"GENERAL";"TAB2",#N/A,TRUE,"GENERAL";"TAB3",#N/A,TRUE,"GENERAL";"TAB4",#N/A,TRUE,"GENERAL";"TAB5",#N/A,TRUE,"GENERAL"}</definedName>
    <definedName name="ii_1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_1" hidden="1">{"via1",#N/A,TRUE,"general";"via2",#N/A,TRUE,"general";"via3",#N/A,TRUE,"general"}</definedName>
    <definedName name="iiii" hidden="1">{"via1",#N/A,TRUE,"general";"via2",#N/A,TRUE,"general";"via3",#N/A,TRUE,"general"}</definedName>
    <definedName name="iiii_1" hidden="1">{"via1",#N/A,TRUE,"general";"via2",#N/A,TRUE,"general";"via3",#N/A,TRUE,"general"}</definedName>
    <definedName name="iiiiiiik" hidden="1">{"via1",#N/A,TRUE,"general";"via2",#N/A,TRUE,"general";"via3",#N/A,TRUE,"general"}</definedName>
    <definedName name="iiiiiiik_1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iiiuh_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ktgvfmu_1" hidden="1">{"TAB1",#N/A,TRUE,"GENERAL";"TAB2",#N/A,TRUE,"GENERAL";"TAB3",#N/A,TRUE,"GENERAL";"TAB4",#N/A,TRUE,"GENERAL";"TAB5",#N/A,TRUE,"GENERAL"}</definedName>
    <definedName name="IMP">[23]otros!$C$3</definedName>
    <definedName name="IMPREVISTOS">'[30]Formulario N° 4'!$F$130</definedName>
    <definedName name="INDI">[73]Indice!$1:$1048576</definedName>
    <definedName name="INDICE">#REF!</definedName>
    <definedName name="ÍNDICE">[47]Hoja1!$A$35:$D$129</definedName>
    <definedName name="inf" localSheetId="6">#REF!</definedName>
    <definedName name="inf">#REF!</definedName>
    <definedName name="INFG" localSheetId="6">#REF!</definedName>
    <definedName name="INFG">#REF!</definedName>
    <definedName name="Inicio">[36]BASES!$E$26</definedName>
    <definedName name="INSU" localSheetId="6">#REF!</definedName>
    <definedName name="INSU">#REF!</definedName>
    <definedName name="INSUMOS" localSheetId="6">#REF!</definedName>
    <definedName name="INSUMOS">#REF!</definedName>
    <definedName name="Insumos_auxiliares">[74]Insumos!#REF!</definedName>
    <definedName name="Insumos_basicos">#REF!</definedName>
    <definedName name="Int">#REF!</definedName>
    <definedName name="Interest_Rate">#REF!</definedName>
    <definedName name="INV">#REF!</definedName>
    <definedName name="INV_11">'[75]PR 1'!$A$2:$N$655</definedName>
    <definedName name="Io">#REF!</definedName>
    <definedName name="io0ioprhyi0i90ryi90">#REF!</definedName>
    <definedName name="ipd" localSheetId="6">#REF!</definedName>
    <definedName name="ipd">#REF!</definedName>
    <definedName name="item" localSheetId="4">#REF!</definedName>
    <definedName name="item" localSheetId="6">#REF!</definedName>
    <definedName name="ITEM">'PRESUPUESTO ITEM IMPREVISTOS'!$A$5:$H$150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UI" hidden="1">{"TAB1",#N/A,TRUE,"GENERAL";"TAB2",#N/A,TRUE,"GENERAL";"TAB3",#N/A,TRUE,"GENERAL";"TAB4",#N/A,TRUE,"GENERAL";"TAB5",#N/A,TRUE,"GENERAL"}</definedName>
    <definedName name="IUI_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it7_1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l_1" hidden="1">{"via1",#N/A,TRUE,"general";"via2",#N/A,TRUE,"general";"via3",#N/A,TRUE,"general"}</definedName>
    <definedName name="iuouio" hidden="1">{"via1",#N/A,TRUE,"general";"via2",#N/A,TRUE,"general";"via3",#N/A,TRUE,"general"}</definedName>
    <definedName name="iuouio_1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uyi9_1" hidden="1">{"TAB1",#N/A,TRUE,"GENERAL";"TAB2",#N/A,TRUE,"GENERAL";"TAB3",#N/A,TRUE,"GENERAL";"TAB4",#N/A,TRUE,"GENERAL";"TAB5",#N/A,TRUE,"GENERAL"}</definedName>
    <definedName name="IV">#REF!</definedName>
    <definedName name="IVA">#REF!</definedName>
    <definedName name="iyuiuyi" hidden="1">{"via1",#N/A,TRUE,"general";"via2",#N/A,TRUE,"general";"via3",#N/A,TRUE,"general"}</definedName>
    <definedName name="iyuiuyi_1" hidden="1">{"via1",#N/A,TRUE,"general";"via2",#N/A,TRUE,"general";"via3",#N/A,TRUE,"general"}</definedName>
    <definedName name="IZQ">[60]DIST!$G$7:$H$2413</definedName>
    <definedName name="j" hidden="1">{"TAB1",#N/A,TRUE,"GENERAL";"TAB2",#N/A,TRUE,"GENERAL";"TAB3",#N/A,TRUE,"GENERAL";"TAB4",#N/A,TRUE,"GENERAL";"TAB5",#N/A,TRUE,"GENERAL"}</definedName>
    <definedName name="j_1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_1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dh_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eytj_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fhjfrt_1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fj_1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hj_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j_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_1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jyj_1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_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kgjkvf_1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_1" hidden="1">{"via1",#N/A,TRUE,"general";"via2",#N/A,TRUE,"general";"via3",#N/A,TRUE,"general"}</definedName>
    <definedName name="jjfq" hidden="1">{"via1",#N/A,TRUE,"general";"via2",#N/A,TRUE,"general";"via3",#N/A,TRUE,"general"}</definedName>
    <definedName name="jjfq_1" hidden="1">{"via1",#N/A,TRUE,"general";"via2",#N/A,TRUE,"general";"via3",#N/A,TRUE,"general"}</definedName>
    <definedName name="jjjhjddfg" hidden="1">{"via1",#N/A,TRUE,"general";"via2",#N/A,TRUE,"general";"via3",#N/A,TRUE,"general"}</definedName>
    <definedName name="jjjhjddfg_1" hidden="1">{"via1",#N/A,TRUE,"general";"via2",#N/A,TRUE,"general";"via3",#N/A,TRUE,"general"}</definedName>
    <definedName name="jjjjju" hidden="1">{"via1",#N/A,TRUE,"general";"via2",#N/A,TRUE,"general";"via3",#N/A,TRUE,"general"}</definedName>
    <definedName name="jjjjju_1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ujujty_1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jyjy_1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k_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_1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RYJ_1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j_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tyry_1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_1" hidden="1">{"via1",#N/A,TRUE,"general";"via2",#N/A,TRUE,"general";"via3",#N/A,TRUE,"general"}</definedName>
    <definedName name="jujcx" hidden="1">{"via1",#N/A,TRUE,"general";"via2",#N/A,TRUE,"general";"via3",#N/A,TRUE,"general"}</definedName>
    <definedName name="jujcx_1" hidden="1">{"via1",#N/A,TRUE,"general";"via2",#N/A,TRUE,"general";"via3",#N/A,TRUE,"general"}</definedName>
    <definedName name="jujuj" hidden="1">{"via1",#N/A,TRUE,"general";"via2",#N/A,TRUE,"general";"via3",#N/A,TRUE,"general"}</definedName>
    <definedName name="jujuj_1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jujuju_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uuhb_1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jt7_1" hidden="1">{"via1",#N/A,TRUE,"general";"via2",#N/A,TRUE,"general";"via3",#N/A,TRUE,"general"}</definedName>
    <definedName name="jyt" hidden="1">{"via1",#N/A,TRUE,"general";"via2",#N/A,TRUE,"general";"via3",#N/A,TRUE,"general"}</definedName>
    <definedName name="jyt_1" hidden="1">{"via1",#N/A,TRUE,"general";"via2",#N/A,TRUE,"general";"via3",#N/A,TRUE,"general"}</definedName>
    <definedName name="jytj" hidden="1">{"via1",#N/A,TRUE,"general";"via2",#N/A,TRUE,"general";"via3",#N/A,TRUE,"general"}</definedName>
    <definedName name="jytj_1" hidden="1">{"via1",#N/A,TRUE,"general";"via2",#N/A,TRUE,"general";"via3",#N/A,TRUE,"general"}</definedName>
    <definedName name="jyuju" hidden="1">{"via1",#N/A,TRUE,"general";"via2",#N/A,TRUE,"general";"via3",#N/A,TRUE,"general"}</definedName>
    <definedName name="jyuju_1" hidden="1">{"via1",#N/A,TRUE,"general";"via2",#N/A,TRUE,"general";"via3",#N/A,TRUE,"general"}</definedName>
    <definedName name="jyujyuj" hidden="1">{"via1",#N/A,TRUE,"general";"via2",#N/A,TRUE,"general";"via3",#N/A,TRUE,"general"}</definedName>
    <definedName name="jyujyuj_1" hidden="1">{"via1",#N/A,TRUE,"general";"via2",#N/A,TRUE,"general";"via3",#N/A,TRUE,"general"}</definedName>
    <definedName name="K0F1" localSheetId="6">#REF!</definedName>
    <definedName name="K0F1">#REF!</definedName>
    <definedName name="K0F2" localSheetId="6">#REF!</definedName>
    <definedName name="K0F2">#REF!</definedName>
    <definedName name="K10ALO" localSheetId="6">#REF!</definedName>
    <definedName name="K10ALO">#REF!</definedName>
    <definedName name="K11ALO" localSheetId="6">#REF!</definedName>
    <definedName name="K11ALO">#REF!</definedName>
    <definedName name="K1F1" localSheetId="6">#REF!</definedName>
    <definedName name="K1F1">#REF!</definedName>
    <definedName name="K1F2" localSheetId="6">#REF!</definedName>
    <definedName name="K1F2">#REF!</definedName>
    <definedName name="K2F1" localSheetId="6">#REF!</definedName>
    <definedName name="K2F1">#REF!</definedName>
    <definedName name="K2F2" localSheetId="6">#REF!</definedName>
    <definedName name="K2F2">#REF!</definedName>
    <definedName name="K3F1" localSheetId="6">#REF!</definedName>
    <definedName name="K3F1">#REF!</definedName>
    <definedName name="K3F2" localSheetId="6">#REF!</definedName>
    <definedName name="K3F2">#REF!</definedName>
    <definedName name="K4F1" localSheetId="6">#REF!</definedName>
    <definedName name="K4F1">#REF!</definedName>
    <definedName name="K4F2" localSheetId="6">#REF!</definedName>
    <definedName name="K4F2">#REF!</definedName>
    <definedName name="K5F1" localSheetId="6">#REF!</definedName>
    <definedName name="K5F1">#REF!</definedName>
    <definedName name="K5F2" localSheetId="6">#REF!</definedName>
    <definedName name="K5F2">#REF!</definedName>
    <definedName name="K6F1" localSheetId="6">#REF!</definedName>
    <definedName name="K6F1">#REF!</definedName>
    <definedName name="K6F2" localSheetId="6">#REF!</definedName>
    <definedName name="K6F2">#REF!</definedName>
    <definedName name="K7F1" localSheetId="6">#REF!</definedName>
    <definedName name="K7F1">#REF!</definedName>
    <definedName name="K7F2" localSheetId="6">#REF!</definedName>
    <definedName name="K7F2">#REF!</definedName>
    <definedName name="K8ALO" localSheetId="6">#REF!</definedName>
    <definedName name="K8ALO">#REF!</definedName>
    <definedName name="K8F1" localSheetId="6">#REF!</definedName>
    <definedName name="K8F1">#REF!</definedName>
    <definedName name="K8F2" localSheetId="6">#REF!</definedName>
    <definedName name="K8F2">#REF!</definedName>
    <definedName name="K9ALO" localSheetId="6">#REF!</definedName>
    <definedName name="K9ALO">#REF!</definedName>
    <definedName name="KHGGH" hidden="1">{"via1",#N/A,TRUE,"general";"via2",#N/A,TRUE,"general";"via3",#N/A,TRUE,"general"}</definedName>
    <definedName name="KHGGH_1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hjk7_1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kik_1" hidden="1">{"via1",#N/A,TRUE,"general";"via2",#N/A,TRUE,"general";"via3",#N/A,TRUE,"general"}</definedName>
    <definedName name="kjhkd" hidden="1">{"via1",#N/A,TRUE,"general";"via2",#N/A,TRUE,"general";"via3",#N/A,TRUE,"general"}</definedName>
    <definedName name="kjhkd_1" hidden="1">{"via1",#N/A,TRUE,"general";"via2",#N/A,TRUE,"general";"via3",#N/A,TRUE,"general"}</definedName>
    <definedName name="kjk" hidden="1">{"via1",#N/A,TRUE,"general";"via2",#N/A,TRUE,"general";"via3",#N/A,TRUE,"general"}</definedName>
    <definedName name="kjk_1" hidden="1">{"via1",#N/A,TRUE,"general";"via2",#N/A,TRUE,"general";"via3",#N/A,TRUE,"general"}</definedName>
    <definedName name="KJN">#REF!</definedName>
    <definedName name="kjtrkjr" hidden="1">{"via1",#N/A,TRUE,"general";"via2",#N/A,TRUE,"general";"via3",#N/A,TRUE,"general"}</definedName>
    <definedName name="kjtrkjr_1" hidden="1">{"via1",#N/A,TRUE,"general";"via2",#N/A,TRUE,"general";"via3",#N/A,TRUE,"general"}</definedName>
    <definedName name="kkkki" hidden="1">{"via1",#N/A,TRUE,"general";"via2",#N/A,TRUE,"general";"via3",#N/A,TRUE,"general"}</definedName>
    <definedName name="kkkki_1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kkkkki_1" hidden="1">{"TAB1",#N/A,TRUE,"GENERAL";"TAB2",#N/A,TRUE,"GENERAL";"TAB3",#N/A,TRUE,"GENERAL";"TAB4",#N/A,TRUE,"GENERAL";"TAB5",#N/A,TRUE,"GENERAL"}</definedName>
    <definedName name="klklk">#REF!</definedName>
    <definedName name="krtrk" hidden="1">{"via1",#N/A,TRUE,"general";"via2",#N/A,TRUE,"general";"via3",#N/A,TRUE,"general"}</definedName>
    <definedName name="krtrk_1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kyr_1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st_Row">#N/A</definedName>
    <definedName name="Leo">'[72]Itemes Renovación'!#REF!</definedName>
    <definedName name="LICITACION" localSheetId="6">#REF!</definedName>
    <definedName name="LICITACION">#REF!</definedName>
    <definedName name="LINEA">[76]CONT_ADI!#REF!</definedName>
    <definedName name="listequi">#REF!</definedName>
    <definedName name="listmat">#REF!</definedName>
    <definedName name="liuoo" hidden="1">{"TAB1",#N/A,TRUE,"GENERAL";"TAB2",#N/A,TRUE,"GENERAL";"TAB3",#N/A,TRUE,"GENERAL";"TAB4",#N/A,TRUE,"GENERAL";"TAB5",#N/A,TRUE,"GENERAL"}</definedName>
    <definedName name="liuoo_1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_1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KJLJK_1" hidden="1">{"TAB1",#N/A,TRUE,"GENERAL";"TAB2",#N/A,TRUE,"GENERAL";"TAB3",#N/A,TRUE,"GENERAL";"TAB4",#N/A,TRUE,"GENERAL";"TAB5",#N/A,TRUE,"GENERAL"}</definedName>
    <definedName name="LLLL">#REF!</definedName>
    <definedName name="lllllh" hidden="1">{"via1",#N/A,TRUE,"general";"via2",#N/A,TRUE,"general";"via3",#N/A,TRUE,"general"}</definedName>
    <definedName name="lllllh_1" hidden="1">{"via1",#N/A,TRUE,"general";"via2",#N/A,TRUE,"general";"via3",#N/A,TRUE,"general"}</definedName>
    <definedName name="lllllllo" hidden="1">{"via1",#N/A,TRUE,"general";"via2",#N/A,TRUE,"general";"via3",#N/A,TRUE,"general"}</definedName>
    <definedName name="lllllllo_1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[25]!absc</definedName>
    <definedName name="LOCA1">[39]!absc</definedName>
    <definedName name="LOCALIZACION_Y_REPLANTEO">#REF!</definedName>
    <definedName name="lolol" hidden="1">{"TAB1",#N/A,TRUE,"GENERAL";"TAB2",#N/A,TRUE,"GENERAL";"TAB3",#N/A,TRUE,"GENERAL";"TAB4",#N/A,TRUE,"GENERAL";"TAB5",#N/A,TRUE,"GENERAL"}</definedName>
    <definedName name="lolol_1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IF(COUNT([77]GENERAL!$A$8)=0,0,ABS([77]GENERAL!$A$8))</definedName>
    <definedName name="lplpl" hidden="1">{"via1",#N/A,TRUE,"general";"via2",#N/A,TRUE,"general";"via3",#N/A,TRUE,"general"}</definedName>
    <definedName name="lplpl_1" hidden="1">{"via1",#N/A,TRUE,"general";"via2",#N/A,TRUE,"general";"via3",#N/A,TRUE,"general"}</definedName>
    <definedName name="LPZ">[5]APU!$J$3638</definedName>
    <definedName name="lsttros">#REF!</definedName>
    <definedName name="lun">'[37]Res-Accide-10'!#REF!</definedName>
    <definedName name="M.O.">#REF!</definedName>
    <definedName name="MA">'[37]Res-Accide-10'!#REF!</definedName>
    <definedName name="mac" localSheetId="6">#REF!</definedName>
    <definedName name="mac">#REF!</definedName>
    <definedName name="mafdsf" hidden="1">{"via1",#N/A,TRUE,"general";"via2",#N/A,TRUE,"general";"via3",#N/A,TRUE,"general"}</definedName>
    <definedName name="mafdsf_1" hidden="1">{"via1",#N/A,TRUE,"general";"via2",#N/A,TRUE,"general";"via3",#N/A,TRUE,"general"}</definedName>
    <definedName name="MAL" localSheetId="6">'[78]Estado Resumen'!#REF!&lt;2.5</definedName>
    <definedName name="MAL">'[78]Estado Resumen'!#REF!&lt;2.5</definedName>
    <definedName name="MALO" localSheetId="6">'[79]ESTADO VÍA-CRIT.TECNICO'!#REF!&lt;2.5</definedName>
    <definedName name="MALO">'[79]ESTADO VÍA-CRIT.TECNICO'!#REF!&lt;2.5</definedName>
    <definedName name="ManoObra">[80]Insum!$A$104:$E$116</definedName>
    <definedName name="mao" hidden="1">{"TAB1",#N/A,TRUE,"GENERAL";"TAB2",#N/A,TRUE,"GENERAL";"TAB3",#N/A,TRUE,"GENERAL";"TAB4",#N/A,TRUE,"GENERAL";"TAB5",#N/A,TRUE,"GENERAL"}</definedName>
    <definedName name="mao_1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ow_1" hidden="1">{"via1",#N/A,TRUE,"general";"via2",#N/A,TRUE,"general";"via3",#N/A,TRUE,"general"}</definedName>
    <definedName name="MAQ">[20]PRECIOS!$G$2:$J$54</definedName>
    <definedName name="MAQUINAR">[50]Insum!$A$68:$H$98</definedName>
    <definedName name="Maquinaria">[80]Insum!$A$76:$E$99</definedName>
    <definedName name="MAQYEQUIP">'MAQUINARIA Y EQUIPOS '!$A$6:$E$45</definedName>
    <definedName name="mar">'[37]Res-Accide-10'!#REF!</definedName>
    <definedName name="masor" hidden="1">{"via1",#N/A,TRUE,"general";"via2",#N/A,TRUE,"general";"via3",#N/A,TRUE,"general"}</definedName>
    <definedName name="masor_1" hidden="1">{"via1",#N/A,TRUE,"general";"via2",#N/A,TRUE,"general";"via3",#N/A,TRUE,"general"}</definedName>
    <definedName name="MAT">[43]Hoja1!$A$1:$D$221</definedName>
    <definedName name="mate">[81]MATERIALES!$1:$1048576</definedName>
    <definedName name="MATER">[64]MATERIAL!$B$3:$B$580</definedName>
    <definedName name="MATERIALES" localSheetId="4">#REF!</definedName>
    <definedName name="MATERIALES" localSheetId="6">#REF!</definedName>
    <definedName name="MATERIALES" localSheetId="1">Transporte!$B$6:$F$10</definedName>
    <definedName name="MATERIALES">MATERIALES!$A$6:$E$220</definedName>
    <definedName name="MATRIZRICS">'[82]RICS NUEVA HOJA DIARIA'!$A$1:$AB$42</definedName>
    <definedName name="MATRIZZ">[83]PERFILES!$A:$IV</definedName>
    <definedName name="MAX">[84]INDICE!$1:$1048576</definedName>
    <definedName name="mdd" hidden="1">{"via1",#N/A,TRUE,"general";"via2",#N/A,TRUE,"general";"via3",#N/A,TRUE,"general"}</definedName>
    <definedName name="mdd_1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eg_1" hidden="1">{"TAB1",#N/A,TRUE,"GENERAL";"TAB2",#N/A,TRUE,"GENERAL";"TAB3",#N/A,TRUE,"GENERAL";"TAB4",#N/A,TRUE,"GENERAL";"TAB5",#N/A,TRUE,"GENERAL"}</definedName>
    <definedName name="MEMO">'[85]L PRECIOS'!$A$5:$D$267</definedName>
    <definedName name="MES">[23]PRESUPUESTO!$C$13</definedName>
    <definedName name="meses" localSheetId="6">#REF!</definedName>
    <definedName name="meses">#REF!</definedName>
    <definedName name="mfgjrdt" hidden="1">{"TAB1",#N/A,TRUE,"GENERAL";"TAB2",#N/A,TRUE,"GENERAL";"TAB3",#N/A,TRUE,"GENERAL";"TAB4",#N/A,TRUE,"GENERAL";"TAB5",#N/A,TRUE,"GENERAL"}</definedName>
    <definedName name="mfgjrdt_1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ghm_1" hidden="1">{"via1",#N/A,TRUE,"general";"via2",#N/A,TRUE,"general";"via3",#N/A,TRUE,"general"}</definedName>
    <definedName name="MI">'[86]ANALISIS RESUMIDOS'!$C$183,'[86]ANALISIS RESUMIDOS'!$C$186,'[86]ANALISIS RESUMIDOS'!$C$181,'[86]ANALISIS RESUMIDOS'!$C$179,'[86]ANALISIS RESUMIDOS'!$C$178,'[86]ANALISIS RESUMIDOS'!$C$39,'[86]ANALISIS RESUMIDOS'!$C$40</definedName>
    <definedName name="MIO">[87]INDICE!$1:$1048576</definedName>
    <definedName name="mjh">#REF!</definedName>
    <definedName name="mjmj" hidden="1">{"via1",#N/A,TRUE,"general";"via2",#N/A,TRUE,"general";"via3",#N/A,TRUE,"general"}</definedName>
    <definedName name="mjmj_1" hidden="1">{"via1",#N/A,TRUE,"general";"via2",#N/A,TRUE,"general";"via3",#N/A,TRUE,"general"}</definedName>
    <definedName name="mjmjmn" hidden="1">{"via1",#N/A,TRUE,"general";"via2",#N/A,TRUE,"general";"via3",#N/A,TRUE,"general"}</definedName>
    <definedName name="mjmjmn_1" hidden="1">{"via1",#N/A,TRUE,"general";"via2",#N/A,TRUE,"general";"via3",#N/A,TRUE,"general"}</definedName>
    <definedName name="mjnhgkio" hidden="1">{"via1",#N/A,TRUE,"general";"via2",#N/A,TRUE,"general";"via3",#N/A,TRUE,"general"}</definedName>
    <definedName name="mjnhgkio_1" hidden="1">{"via1",#N/A,TRUE,"general";"via2",#N/A,TRUE,"general";"via3",#N/A,TRUE,"general"}</definedName>
    <definedName name="mkljlk">#REF!</definedName>
    <definedName name="ML">'[86]ANALISIS RESUMIDOS'!$C$183,'[86]ANALISIS RESUMIDOS'!$C$186,'[86]ANALISIS RESUMIDOS'!$C$181,'[86]ANALISIS RESUMIDOS'!$C$179,'[86]ANALISIS RESUMIDOS'!$C$178,'[86]ANALISIS RESUMIDOS'!$C$39,'[86]ANALISIS RESUMIDOS'!$C$40</definedName>
    <definedName name="mmjmjh" hidden="1">{"TAB1",#N/A,TRUE,"GENERAL";"TAB2",#N/A,TRUE,"GENERAL";"TAB3",#N/A,TRUE,"GENERAL";"TAB4",#N/A,TRUE,"GENERAL";"TAB5",#N/A,TRUE,"GENERAL"}</definedName>
    <definedName name="mmjmjh_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_1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h_1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jyt_1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mmmmg_1" hidden="1">{"via1",#N/A,TRUE,"general";"via2",#N/A,TRUE,"general";"via3",#N/A,TRUE,"general"}</definedName>
    <definedName name="MN" hidden="1">{"via1",#N/A,TRUE,"general";"via2",#N/A,TRUE,"general";"via3",#N/A,TRUE,"general"}</definedName>
    <definedName name="MN_1" hidden="1">{"via1",#N/A,TRUE,"general";"via2",#N/A,TRUE,"general";"via3",#N/A,TRUE,"general"}</definedName>
    <definedName name="MO" localSheetId="4">'[88]MANO DE OBRA'!$A:$E</definedName>
    <definedName name="MO" localSheetId="6">'[88]MANO DE OBRA'!$A:$E</definedName>
    <definedName name="MO">'MANO DE OBRA'!$A$14:$F$238</definedName>
    <definedName name="MOB">'MANO DE OBRA'!$A$9:$F$133</definedName>
    <definedName name="modificacione" localSheetId="6">#REF!</definedName>
    <definedName name="modificacione">#REF!</definedName>
    <definedName name="modificaciones" localSheetId="6">#REF!</definedName>
    <definedName name="modificaciones">#REF!</definedName>
    <definedName name="MONTAJE">#REF!</definedName>
    <definedName name="n" hidden="1">{"via1",#N/A,TRUE,"general";"via2",#N/A,TRUE,"general";"via3",#N/A,TRUE,"general"}</definedName>
    <definedName name="n_1" hidden="1">{"via1",#N/A,TRUE,"general";"via2",#N/A,TRUE,"general";"via3",#N/A,TRUE,"general"}</definedName>
    <definedName name="nbvnv" hidden="1">{"via1",#N/A,TRUE,"general";"via2",#N/A,TRUE,"general";"via3",#N/A,TRUE,"general"}</definedName>
    <definedName name="nbvnv_1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DHS_1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_1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_1" hidden="1">{"via1",#N/A,TRUE,"general";"via2",#N/A,TRUE,"general";"via3",#N/A,TRUE,"general"}</definedName>
    <definedName name="nfgn" hidden="1">{"via1",#N/A,TRUE,"general";"via2",#N/A,TRUE,"general";"via3",#N/A,TRUE,"general"}</definedName>
    <definedName name="nfgn_1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dn_1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gfh_1" hidden="1">{"via1",#N/A,TRUE,"general";"via2",#N/A,TRUE,"general";"via3",#N/A,TRUE,"general"}</definedName>
    <definedName name="nhn" hidden="1">{"via1",#N/A,TRUE,"general";"via2",#N/A,TRUE,"general";"via3",#N/A,TRUE,"general"}</definedName>
    <definedName name="nhn_1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cfgn_1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hndr_1" hidden="1">{"via1",#N/A,TRUE,"general";"via2",#N/A,TRUE,"general";"via3",#N/A,TRUE,"general"}</definedName>
    <definedName name="NM" localSheetId="6">#REF!</definedName>
    <definedName name="NM">#REF!</definedName>
    <definedName name="nmmmm" hidden="1">{"via1",#N/A,TRUE,"general";"via2",#N/A,TRUE,"general";"via3",#N/A,TRUE,"general"}</definedName>
    <definedName name="nmmmm_1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_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dng_1" hidden="1">{"TAB1",#N/A,TRUE,"GENERAL";"TAB2",#N/A,TRUE,"GENERAL";"TAB3",#N/A,TRUE,"GENERAL";"TAB4",#N/A,TRUE,"GENERAL";"TAB5",#N/A,TRUE,"GENERAL"}</definedName>
    <definedName name="NNN">[10]!absc</definedName>
    <definedName name="nnnhd" hidden="1">{"via1",#N/A,TRUE,"general";"via2",#N/A,TRUE,"general";"via3",#N/A,TRUE,"general"}</definedName>
    <definedName name="nnnhd_1" hidden="1">{"via1",#N/A,TRUE,"general";"via2",#N/A,TRUE,"general";"via3",#N/A,TRUE,"general"}</definedName>
    <definedName name="nnnnn" hidden="1">{"via1",#N/A,TRUE,"general";"via2",#N/A,TRUE,"general";"via3",#N/A,TRUE,"general"}</definedName>
    <definedName name="nnnnn_1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d_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f_1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nnnh_1" hidden="1">{"via1",#N/A,TRUE,"general";"via2",#N/A,TRUE,"general";"via3",#N/A,TRUE,"general"}</definedName>
    <definedName name="NOMBRE" localSheetId="6">#REF!</definedName>
    <definedName name="NOMBRE">#REF!</definedName>
    <definedName name="NOTAS" localSheetId="6">#REF!</definedName>
    <definedName name="NOTAS">#REF!</definedName>
    <definedName name="npc" localSheetId="6">#REF!</definedName>
    <definedName name="npc">#REF!</definedName>
    <definedName name="NUEVO">#REF!</definedName>
    <definedName name="Num_Pmt_Per_Year">#REF!</definedName>
    <definedName name="nxn" hidden="1">{"via1",#N/A,TRUE,"general";"via2",#N/A,TRUE,"general";"via3",#N/A,TRUE,"general"}</definedName>
    <definedName name="nxn_1" hidden="1">{"via1",#N/A,TRUE,"general";"via2",#N/A,TRUE,"general";"via3",#N/A,TRUE,"general"}</definedName>
    <definedName name="ñpñpñ" hidden="1">{"via1",#N/A,TRUE,"general";"via2",#N/A,TRUE,"general";"via3",#N/A,TRUE,"general"}</definedName>
    <definedName name="ñpñpñ_1" hidden="1">{"via1",#N/A,TRUE,"general";"via2",#N/A,TRUE,"general";"via3",#N/A,TRUE,"general"}</definedName>
    <definedName name="O">[20]PRECIOS!$J$61</definedName>
    <definedName name="º1">#REF!</definedName>
    <definedName name="o9o9" hidden="1">{"via1",#N/A,TRUE,"general";"via2",#N/A,TRUE,"general";"via3",#N/A,TRUE,"general"}</definedName>
    <definedName name="o9o9_1" hidden="1">{"via1",#N/A,TRUE,"general";"via2",#N/A,TRUE,"general";"via3",#N/A,TRUE,"general"}</definedName>
    <definedName name="OBJ">[23]PRESUPUESTO!$C$10</definedName>
    <definedName name="OBJETO" localSheetId="6">#REF!</definedName>
    <definedName name="OBJETO">#REF!</definedName>
    <definedName name="Obra">#REF!</definedName>
    <definedName name="OF">[43]Hoja1!$F$5</definedName>
    <definedName name="oiret" hidden="1">{"TAB1",#N/A,TRUE,"GENERAL";"TAB2",#N/A,TRUE,"GENERAL";"TAB3",#N/A,TRUE,"GENERAL";"TAB4",#N/A,TRUE,"GENERAL";"TAB5",#N/A,TRUE,"GENERAL"}</definedName>
    <definedName name="oiret_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rgrth_1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IUOIU_1" hidden="1">{"via1",#N/A,TRUE,"general";"via2",#N/A,TRUE,"general";"via3",#N/A,TRUE,"general"}</definedName>
    <definedName name="OLE_LINK1">#REF!</definedName>
    <definedName name="ooo" localSheetId="6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iii_1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ooos_1" hidden="1">{"via1",#N/A,TRUE,"general";"via2",#N/A,TRUE,"general";"via3",#N/A,TRUE,"general"}</definedName>
    <definedName name="op">[38]Planilla!$D$60</definedName>
    <definedName name="OPERARIO">'[62]Formato Presupuesto Consultoria'!$Z$1058:$AA$1111</definedName>
    <definedName name="OTR">[89]Otros!#REF!</definedName>
    <definedName name="OTRO">[81]OTROS!$1:$1048576</definedName>
    <definedName name="otros">[65]otros!$A$6:$A$1235</definedName>
    <definedName name="P">[20]PRECIOS!$I$56</definedName>
    <definedName name="P_1">#N/A</definedName>
    <definedName name="P_2">'[27]CUAD-DIURNA'!#REF!</definedName>
    <definedName name="p0p0" hidden="1">{"via1",#N/A,TRUE,"general";"via2",#N/A,TRUE,"general";"via3",#N/A,TRUE,"general"}</definedName>
    <definedName name="p0p0_1" hidden="1">{"via1",#N/A,TRUE,"general";"via2",#N/A,TRUE,"general";"via3",#N/A,TRUE,"general"}</definedName>
    <definedName name="Page">#REF!</definedName>
    <definedName name="Parcial">'[90]acta modelo'!$A$36:$IV$36</definedName>
    <definedName name="PASADORES">[26]APU!#REF!</definedName>
    <definedName name="Pay_Date">#REF!</definedName>
    <definedName name="Pay_Num">#REF!</definedName>
    <definedName name="PERRD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HK_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j_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D_1" hidden="1">{"TAB1",#N/A,TRUE,"GENERAL";"TAB2",#N/A,TRUE,"GENERAL";"TAB3",#N/A,TRUE,"GENERAL";"TAB4",#N/A,TRUE,"GENERAL";"TAB5",#N/A,TRUE,"GENERAL"}</definedName>
    <definedName name="Plazo">[36]BASES!$E$27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LPLUNN_1" hidden="1">{"TAB1",#N/A,TRUE,"GENERAL";"TAB2",#N/A,TRUE,"GENERAL";"TAB3",#N/A,TRUE,"GENERAL";"TAB4",#N/A,TRUE,"GENERAL";"TAB5",#N/A,TRUE,"GENERAL"}</definedName>
    <definedName name="POCETAS">#REF!</definedName>
    <definedName name="POIUP" hidden="1">{"via1",#N/A,TRUE,"general";"via2",#N/A,TRUE,"general";"via3",#N/A,TRUE,"general"}</definedName>
    <definedName name="POIUP_1" hidden="1">{"via1",#N/A,TRUE,"general";"via2",#N/A,TRUE,"general";"via3",#N/A,TRUE,"general"}</definedName>
    <definedName name="popop" hidden="1">{"via1",#N/A,TRUE,"general";"via2",#N/A,TRUE,"general";"via3",#N/A,TRUE,"general"}</definedName>
    <definedName name="popop_1" hidden="1">{"via1",#N/A,TRUE,"general";"via2",#N/A,TRUE,"general";"via3",#N/A,TRUE,"general"}</definedName>
    <definedName name="popp" hidden="1">{"via1",#N/A,TRUE,"general";"via2",#N/A,TRUE,"general";"via3",#N/A,TRUE,"general"}</definedName>
    <definedName name="popp_1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pvds_1" hidden="1">{"TAB1",#N/A,TRUE,"GENERAL";"TAB2",#N/A,TRUE,"GENERAL";"TAB3",#N/A,TRUE,"GENERAL";"TAB4",#N/A,TRUE,"GENERAL";"TAB5",#N/A,TRUE,"GENERAL"}</definedName>
    <definedName name="porc">#REF!</definedName>
    <definedName name="PORCE">[91]BASES!$E$26</definedName>
    <definedName name="pouig" hidden="1">{"via1",#N/A,TRUE,"general";"via2",#N/A,TRUE,"general";"via3",#N/A,TRUE,"general"}</definedName>
    <definedName name="pouig_1" hidden="1">{"via1",#N/A,TRUE,"general";"via2",#N/A,TRUE,"general";"via3",#N/A,TRUE,"general"}</definedName>
    <definedName name="ppppp9" hidden="1">{"via1",#N/A,TRUE,"general";"via2",#N/A,TRUE,"general";"via3",#N/A,TRUE,"general"}</definedName>
    <definedName name="ppppp9_1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d_1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qroj_1" hidden="1">{"via1",#N/A,TRUE,"general";"via2",#N/A,TRUE,"general";"via3",#N/A,TRUE,"general"}</definedName>
    <definedName name="PRE" localSheetId="6">#REF!</definedName>
    <definedName name="PRE">#REF!</definedName>
    <definedName name="PRECIO">[92]PRECIOS!$A$5:$M$191</definedName>
    <definedName name="precios" localSheetId="6">#REF!</definedName>
    <definedName name="precios">#REF!</definedName>
    <definedName name="PreciosMP">'[93]PRECIOS ACTUALIZADOS FERRASA'!$A$2:$D$1316</definedName>
    <definedName name="PRES">[94]PLAZOLETA!$B$9:$J$153</definedName>
    <definedName name="PREST">#REF!</definedName>
    <definedName name="PRIMER" hidden="1">{"via1",#N/A,TRUE,"general";"via2",#N/A,TRUE,"general";"via3",#N/A,TRUE,"general"}</definedName>
    <definedName name="PRIMER_1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MET_1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6">#REF!</definedName>
    <definedName name="Print_Area_MI">#REF!</definedName>
    <definedName name="PRINT_TITLES">#N/A</definedName>
    <definedName name="PRINT_TITLES_MI">#N/A</definedName>
    <definedName name="PROFESIONAL">'[62]Formato Presupuesto Consultoria'!$Z$1002:$AA$1039</definedName>
    <definedName name="PrOfic">[36]BASES!$B$31</definedName>
    <definedName name="PROG" hidden="1">#REF!</definedName>
    <definedName name="Proponente">#REF!</definedName>
    <definedName name="prueba" localSheetId="6">#REF!</definedName>
    <definedName name="prueba">#REF!</definedName>
    <definedName name="prueba1">[95]!absc</definedName>
    <definedName name="PRUEBA2" localSheetId="6">#REF!</definedName>
    <definedName name="PRUEBA2">#REF!</definedName>
    <definedName name="PRUEBAS">#REF!</definedName>
    <definedName name="ptope" hidden="1">{"TAB1",#N/A,TRUE,"GENERAL";"TAB2",#N/A,TRUE,"GENERAL";"TAB3",#N/A,TRUE,"GENERAL";"TAB4",#N/A,TRUE,"GENERAL";"TAB5",#N/A,TRUE,"GENERAL"}</definedName>
    <definedName name="ptope_1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opes_1" hidden="1">{"via1",#N/A,TRUE,"general";"via2",#N/A,TRUE,"general";"via3",#N/A,TRUE,"general"}</definedName>
    <definedName name="PUENTE">[47]Hoja1!$A$2:$A$10</definedName>
    <definedName name="PUENTES">[47]Hoja1!$A$1:$C$10</definedName>
    <definedName name="Q" localSheetId="6">#REF!</definedName>
    <definedName name="Q">#REF!</definedName>
    <definedName name="q_1" hidden="1">{"via1",#N/A,TRUE,"general";"via2",#N/A,TRUE,"general";"via3",#N/A,TRUE,"general"}</definedName>
    <definedName name="q1q1q" hidden="1">{"via1",#N/A,TRUE,"general";"via2",#N/A,TRUE,"general";"via3",#N/A,TRUE,"general"}</definedName>
    <definedName name="q1q1q_1" hidden="1">{"via1",#N/A,TRUE,"general";"via2",#N/A,TRUE,"general";"via3",#N/A,TRUE,"general"}</definedName>
    <definedName name="qaedtguj" hidden="1">{"via1",#N/A,TRUE,"general";"via2",#N/A,TRUE,"general";"via3",#N/A,TRUE,"general"}</definedName>
    <definedName name="qaedtguj_1" hidden="1">{"via1",#N/A,TRUE,"general";"via2",#N/A,TRUE,"general";"via3",#N/A,TRUE,"general"}</definedName>
    <definedName name="QAQSWS" hidden="1">{"via1",#N/A,TRUE,"general";"via2",#N/A,TRUE,"general";"via3",#N/A,TRUE,"general"}</definedName>
    <definedName name="QAQSWS_1" hidden="1">{"via1",#N/A,TRUE,"general";"via2",#N/A,TRUE,"general";"via3",#N/A,TRUE,"general"}</definedName>
    <definedName name="qaqwwxcr" hidden="1">{"via1",#N/A,TRUE,"general";"via2",#N/A,TRUE,"general";"via3",#N/A,TRUE,"general"}</definedName>
    <definedName name="qaqwwxcr_1" hidden="1">{"via1",#N/A,TRUE,"general";"via2",#N/A,TRUE,"general";"via3",#N/A,TRUE,"general"}</definedName>
    <definedName name="qaz">#REF!</definedName>
    <definedName name="QE">[66]TARIF2002!#REF!</definedName>
    <definedName name="QE_TE">[66]TARIF2002!#REF!</definedName>
    <definedName name="qedcd" hidden="1">{"via1",#N/A,TRUE,"general";"via2",#N/A,TRUE,"general";"via3",#N/A,TRUE,"general"}</definedName>
    <definedName name="qedcd_1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qewe_1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ewj_1" hidden="1">{"via1",#N/A,TRUE,"general";"via2",#N/A,TRUE,"general";"via3",#N/A,TRUE,"general"}</definedName>
    <definedName name="QI">[66]TARIF2002!#REF!</definedName>
    <definedName name="QI_TI">[66]TARIF2002!#REF!</definedName>
    <definedName name="QN">[66]TARIF2002!#REF!</definedName>
    <definedName name="QN_QI">[66]TARIF2002!#REF!</definedName>
    <definedName name="QNS">[96]TARIF2002!#REF!</definedName>
    <definedName name="qqqqqw" hidden="1">{"via1",#N/A,TRUE,"general";"via2",#N/A,TRUE,"general";"via3",#N/A,TRUE,"general"}</definedName>
    <definedName name="qqqqqw_1" hidden="1">{"via1",#N/A,TRUE,"general";"via2",#N/A,TRUE,"general";"via3",#N/A,TRUE,"general"}</definedName>
    <definedName name="qw" hidden="1">{"via1",#N/A,TRUE,"general";"via2",#N/A,TRUE,"general";"via3",#N/A,TRUE,"general"}</definedName>
    <definedName name="qw_1" hidden="1">{"via1",#N/A,TRUE,"general";"via2",#N/A,TRUE,"general";"via3",#N/A,TRUE,"general"}</definedName>
    <definedName name="qwdas2" hidden="1">{"via1",#N/A,TRUE,"general";"via2",#N/A,TRUE,"general";"via3",#N/A,TRUE,"general"}</definedName>
    <definedName name="qwdas2_1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qe_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qwqwqwj_1" hidden="1">{"TAB1",#N/A,TRUE,"GENERAL";"TAB2",#N/A,TRUE,"GENERAL";"TAB3",#N/A,TRUE,"GENERAL";"TAB4",#N/A,TRUE,"GENERAL";"TAB5",#N/A,TRUE,"GENERAL"}</definedName>
    <definedName name="radios">[15]Hoja2!#REF!</definedName>
    <definedName name="RBG">[5]APU!$J$4162</definedName>
    <definedName name="RDN">[43]Hoja1!$G$7</definedName>
    <definedName name="RE">#N/A</definedName>
    <definedName name="RECURSO" localSheetId="6">#REF!</definedName>
    <definedName name="RECURSO">#REF!</definedName>
    <definedName name="RECURSOS" localSheetId="6">#REF!</definedName>
    <definedName name="RECURSOS">#REF!</definedName>
    <definedName name="RED">[15]EST2!$AQ$2</definedName>
    <definedName name="REG">'[78]Estado Resumen'!XFC1&gt;2.5</definedName>
    <definedName name="rege" hidden="1">{"TAB1",#N/A,TRUE,"GENERAL";"TAB2",#N/A,TRUE,"GENERAL";"TAB3",#N/A,TRUE,"GENERAL";"TAB4",#N/A,TRUE,"GENERAL";"TAB5",#N/A,TRUE,"GENERAL"}</definedName>
    <definedName name="rege_1" hidden="1">{"TAB1",#N/A,TRUE,"GENERAL";"TAB2",#N/A,TRUE,"GENERAL";"TAB3",#N/A,TRUE,"GENERAL";"TAB4",#N/A,TRUE,"GENERAL";"TAB5",#N/A,TRUE,"GENERAL"}</definedName>
    <definedName name="regional">[45]CARRETERAS!$A$2</definedName>
    <definedName name="regresd" hidden="1">{"TAB1",#N/A,TRUE,"GENERAL";"TAB2",#N/A,TRUE,"GENERAL";"TAB3",#N/A,TRUE,"GENERAL";"TAB4",#N/A,TRUE,"GENERAL";"TAB5",#N/A,TRUE,"GENERAL"}</definedName>
    <definedName name="regresd_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thio_1" hidden="1">{"TAB1",#N/A,TRUE,"GENERAL";"TAB2",#N/A,TRUE,"GENERAL";"TAB3",#N/A,TRUE,"GENERAL";"TAB4",#N/A,TRUE,"GENERAL";"TAB5",#N/A,TRUE,"GENERAL"}</definedName>
    <definedName name="REGULAR">'[79]ESTADO VÍA-CRIT.TECNICO'!XFC1&gt;2.5</definedName>
    <definedName name="REJHE" hidden="1">{"via1",#N/A,TRUE,"general";"via2",#N/A,TRUE,"general";"via3",#N/A,TRUE,"general"}</definedName>
    <definedName name="REJHE_1" hidden="1">{"via1",#N/A,TRUE,"general";"via2",#N/A,TRUE,"general";"via3",#N/A,TRUE,"general"}</definedName>
    <definedName name="rell" localSheetId="6">#REF!</definedName>
    <definedName name="rell">#REF!</definedName>
    <definedName name="RELLG" localSheetId="6">#REF!</definedName>
    <definedName name="RELLG">#REF!</definedName>
    <definedName name="REP">[21]APU!$J$303</definedName>
    <definedName name="replegal" localSheetId="6">#REF!</definedName>
    <definedName name="replegal">#REF!</definedName>
    <definedName name="REPROGRAMACION">#REF!</definedName>
    <definedName name="rer" hidden="1">{"via1",#N/A,TRUE,"general";"via2",#N/A,TRUE,"general";"via3",#N/A,TRUE,"general"}</definedName>
    <definedName name="rer_1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erw_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g_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rrrrw_1" hidden="1">{"TAB1",#N/A,TRUE,"GENERAL";"TAB2",#N/A,TRUE,"GENERAL";"TAB3",#N/A,TRUE,"GENERAL";"TAB4",#N/A,TRUE,"GENERAL";"TAB5",#N/A,TRUE,"GENERAL"}</definedName>
    <definedName name="residente">'[45]GENERALIDADES '!$E$9</definedName>
    <definedName name="resul">#REF!</definedName>
    <definedName name="RESUMEN" localSheetId="6">#REF!</definedName>
    <definedName name="RESUMEN">#REF!</definedName>
    <definedName name="resumen1" localSheetId="6">#REF!</definedName>
    <definedName name="resumen1">#REF!</definedName>
    <definedName name="Retenc">[36]BASES!$E$31</definedName>
    <definedName name="retro1">[97]INSUMOS!$A$36</definedName>
    <definedName name="RETTRE" hidden="1">{"via1",#N/A,TRUE,"general";"via2",#N/A,TRUE,"general";"via3",#N/A,TRUE,"general"}</definedName>
    <definedName name="RETTRE_1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ty_1" hidden="1">{"TAB1",#N/A,TRUE,"GENERAL";"TAB2",#N/A,TRUE,"GENERAL";"TAB3",#N/A,TRUE,"GENERAL";"TAB4",#N/A,TRUE,"GENERAL";"TAB5",#N/A,TRUE,"GENERAL"}</definedName>
    <definedName name="REUMEN" localSheetId="6">#REF!</definedName>
    <definedName name="REUMEN">#REF!</definedName>
    <definedName name="REVISIÓN">[47]Hoja1!$C$13:$C$18</definedName>
    <definedName name="rewfreg" hidden="1">{"via1",#N/A,TRUE,"general";"via2",#N/A,TRUE,"general";"via3",#N/A,TRUE,"general"}</definedName>
    <definedName name="rewfreg_1" hidden="1">{"via1",#N/A,TRUE,"general";"via2",#N/A,TRUE,"general";"via3",#N/A,TRUE,"general"}</definedName>
    <definedName name="rewr" hidden="1">{"via1",#N/A,TRUE,"general";"via2",#N/A,TRUE,"general";"via3",#N/A,TRUE,"general"}</definedName>
    <definedName name="rewr_1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WWER_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poi_1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ety_1" hidden="1">{"via1",#N/A,TRUE,"general";"via2",#N/A,TRUE,"general";"via3",#N/A,TRUE,"general"}</definedName>
    <definedName name="reyty" hidden="1">{"via1",#N/A,TRUE,"general";"via2",#N/A,TRUE,"general";"via3",#N/A,TRUE,"general"}</definedName>
    <definedName name="reyty_1" hidden="1">{"via1",#N/A,TRUE,"general";"via2",#N/A,TRUE,"general";"via3",#N/A,TRUE,"general"}</definedName>
    <definedName name="reyyt" hidden="1">{"via1",#N/A,TRUE,"general";"via2",#N/A,TRUE,"general";"via3",#N/A,TRUE,"general"}</definedName>
    <definedName name="reyyt_1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hnhjyu_1" hidden="1">{"TAB1",#N/A,TRUE,"GENERAL";"TAB2",#N/A,TRUE,"GENERAL";"TAB3",#N/A,TRUE,"GENERAL";"TAB4",#N/A,TRUE,"GENERAL";"TAB5",#N/A,TRUE,"GENERAL"}</definedName>
    <definedName name="rfref" localSheetId="6">#REF!</definedName>
    <definedName name="rfref">#REF!</definedName>
    <definedName name="rfrf" hidden="1">{"via1",#N/A,TRUE,"general";"via2",#N/A,TRUE,"general";"via3",#N/A,TRUE,"general"}</definedName>
    <definedName name="rfrf_1" hidden="1">{"via1",#N/A,TRUE,"general";"via2",#N/A,TRUE,"general";"via3",#N/A,TRUE,"general"}</definedName>
    <definedName name="rge" hidden="1">{"via1",#N/A,TRUE,"general";"via2",#N/A,TRUE,"general";"via3",#N/A,TRUE,"general"}</definedName>
    <definedName name="rge_1" hidden="1">{"via1",#N/A,TRUE,"general";"via2",#N/A,TRUE,"general";"via3",#N/A,TRUE,"general"}</definedName>
    <definedName name="rgegg" hidden="1">{"via1",#N/A,TRUE,"general";"via2",#N/A,TRUE,"general";"via3",#N/A,TRUE,"general"}</definedName>
    <definedName name="rgegg_1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h_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rtd_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htry_1" hidden="1">{"TAB1",#N/A,TRUE,"GENERAL";"TAB2",#N/A,TRUE,"GENERAL";"TAB3",#N/A,TRUE,"GENERAL";"TAB4",#N/A,TRUE,"GENERAL";"TAB5",#N/A,TRUE,"GENERAL"}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_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jth_1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jy_1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jyk_1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ru_1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ky_1" hidden="1">{"TAB1",#N/A,TRUE,"GENERAL";"TAB2",#N/A,TRUE,"GENERAL";"TAB3",#N/A,TRUE,"GENERAL";"TAB4",#N/A,TRUE,"GENERAL";"TAB5",#N/A,TRUE,"GENERAL"}</definedName>
    <definedName name="rme">[21]APU!$J$3068</definedName>
    <definedName name="RMS">[5]APU!$J$5676</definedName>
    <definedName name="RPF" localSheetId="6">[5]APU!#REF!</definedName>
    <definedName name="RPF">[5]APU!#REF!</definedName>
    <definedName name="RPPF" localSheetId="6">[5]APU!#REF!</definedName>
    <definedName name="RPPF">[5]APU!#REF!</definedName>
    <definedName name="RPR" localSheetId="6">[5]APU!#REF!</definedName>
    <definedName name="RPR">[5]APU!#REF!</definedName>
    <definedName name="RRG">[21]APU!$J$3120</definedName>
    <definedName name="rrr" hidden="1">{"via1",#N/A,TRUE,"general";"via2",#N/A,TRUE,"general";"via3",#N/A,TRUE,"general"}</definedName>
    <definedName name="rrr_1" hidden="1">{"via1",#N/A,TRUE,"general";"via2",#N/A,TRUE,"general";"via3",#N/A,TRUE,"general"}</definedName>
    <definedName name="RRRR">'[16]acta modelo'!$AD$36</definedName>
    <definedName name="rrrrrb" hidden="1">{"via1",#N/A,TRUE,"general";"via2",#N/A,TRUE,"general";"via3",#N/A,TRUE,"general"}</definedName>
    <definedName name="rrrrrb_1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e_1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rrrt_1" hidden="1">{"via1",#N/A,TRUE,"general";"via2",#N/A,TRUE,"general";"via3",#N/A,TRUE,"general"}</definedName>
    <definedName name="rrtewtr">#REF!</definedName>
    <definedName name="RSB">[54]APU!$J$4103</definedName>
    <definedName name="rsdgsd5" hidden="1">{"TAB1",#N/A,TRUE,"GENERAL";"TAB2",#N/A,TRUE,"GENERAL";"TAB3",#N/A,TRUE,"GENERAL";"TAB4",#N/A,TRUE,"GENERAL";"TAB5",#N/A,TRUE,"GENERAL"}</definedName>
    <definedName name="rsdgsd5_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_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_1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g_1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rt_1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s_1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ewth_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jtj_1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rthg_1" hidden="1">{"via1",#N/A,TRUE,"general";"via2",#N/A,TRUE,"general";"via3",#N/A,TRUE,"general"}</definedName>
    <definedName name="rthtrh" hidden="1">{"via1",#N/A,TRUE,"general";"via2",#N/A,TRUE,"general";"via3",#N/A,TRUE,"general"}</definedName>
    <definedName name="rthtrh_1" hidden="1">{"via1",#N/A,TRUE,"general";"via2",#N/A,TRUE,"general";"via3",#N/A,TRUE,"general"}</definedName>
    <definedName name="rtkk" hidden="1">{"via1",#N/A,TRUE,"general";"via2",#N/A,TRUE,"general";"via3",#N/A,TRUE,"general"}</definedName>
    <definedName name="rtkk_1" hidden="1">{"via1",#N/A,TRUE,"general";"via2",#N/A,TRUE,"general";"via3",#N/A,TRUE,"general"}</definedName>
    <definedName name="rttthy" hidden="1">{"via1",#N/A,TRUE,"general";"via2",#N/A,TRUE,"general";"via3",#N/A,TRUE,"general"}</definedName>
    <definedName name="rttthy_1" hidden="1">{"via1",#N/A,TRUE,"general";"via2",#N/A,TRUE,"general";"via3",#N/A,TRUE,"general"}</definedName>
    <definedName name="rtu" hidden="1">{"via1",#N/A,TRUE,"general";"via2",#N/A,TRUE,"general";"via3",#N/A,TRUE,"general"}</definedName>
    <definedName name="rtu_1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_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gsd_1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tu_1" hidden="1">{"via1",#N/A,TRUE,"general";"via2",#N/A,TRUE,"general";"via3",#N/A,TRUE,"general"}</definedName>
    <definedName name="rturu" hidden="1">{"via1",#N/A,TRUE,"general";"via2",#N/A,TRUE,"general";"via3",#N/A,TRUE,"general"}</definedName>
    <definedName name="rturu_1" hidden="1">{"via1",#N/A,TRUE,"general";"via2",#N/A,TRUE,"general";"via3",#N/A,TRUE,"general"}</definedName>
    <definedName name="rtut" hidden="1">{"via1",#N/A,TRUE,"general";"via2",#N/A,TRUE,"general";"via3",#N/A,TRUE,"general"}</definedName>
    <definedName name="rtut_1" hidden="1">{"via1",#N/A,TRUE,"general";"via2",#N/A,TRUE,"general";"via3",#N/A,TRUE,"general"}</definedName>
    <definedName name="rtutru" hidden="1">{"via1",#N/A,TRUE,"general";"via2",#N/A,TRUE,"general";"via3",#N/A,TRUE,"general"}</definedName>
    <definedName name="rtutru_1" hidden="1">{"via1",#N/A,TRUE,"general";"via2",#N/A,TRUE,"general";"via3",#N/A,TRUE,"general"}</definedName>
    <definedName name="rtuy" hidden="1">{"via1",#N/A,TRUE,"general";"via2",#N/A,TRUE,"general";"via3",#N/A,TRUE,"general"}</definedName>
    <definedName name="rtuy_1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hr_1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m_1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ey_1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h_1" hidden="1">{"via1",#N/A,TRUE,"general";"via2",#N/A,TRUE,"general";"via3",#N/A,TRUE,"general"}</definedName>
    <definedName name="RTYRTY" hidden="1">{"via1",#N/A,TRUE,"general";"via2",#N/A,TRUE,"general";"via3",#N/A,TRUE,"general"}</definedName>
    <definedName name="RTYRTY_1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_1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tytry_1" hidden="1">{"via1",#N/A,TRUE,"general";"via2",#N/A,TRUE,"general";"via3",#N/A,TRUE,"general"}</definedName>
    <definedName name="RUBRO" localSheetId="6">#REF!</definedName>
    <definedName name="RUBRO">#REF!</definedName>
    <definedName name="ruru" hidden="1">{"TAB1",#N/A,TRUE,"GENERAL";"TAB2",#N/A,TRUE,"GENERAL";"TAB3",#N/A,TRUE,"GENERAL";"TAB4",#N/A,TRUE,"GENERAL";"TAB5",#N/A,TRUE,"GENERAL"}</definedName>
    <definedName name="ruru_1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utu_1" hidden="1">{"via1",#N/A,TRUE,"general";"via2",#N/A,TRUE,"general";"via3",#N/A,TRUE,"general"}</definedName>
    <definedName name="rwt" hidden="1">{"via1",#N/A,TRUE,"general";"via2",#N/A,TRUE,"general";"via3",#N/A,TRUE,"general"}</definedName>
    <definedName name="rwt_1" hidden="1">{"via1",#N/A,TRUE,"general";"via2",#N/A,TRUE,"general";"via3",#N/A,TRUE,"general"}</definedName>
    <definedName name="ry" hidden="1">{"via1",#N/A,TRUE,"general";"via2",#N/A,TRUE,"general";"via3",#N/A,TRUE,"general"}</definedName>
    <definedName name="ry_1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eryb_1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ytrsdg_1" hidden="1">{"via1",#N/A,TRUE,"general";"via2",#N/A,TRUE,"general";"via3",#N/A,TRUE,"general"}</definedName>
    <definedName name="S" localSheetId="6">#REF!</definedName>
    <definedName name="S">#REF!</definedName>
    <definedName name="SA">[15]Hoja2!#REF!</definedName>
    <definedName name="saa" hidden="1">{"via1",#N/A,TRUE,"general";"via2",#N/A,TRUE,"general";"via3",#N/A,TRUE,"general"}</definedName>
    <definedName name="saa_1" hidden="1">{"via1",#N/A,TRUE,"general";"via2",#N/A,TRUE,"general";"via3",#N/A,TRUE,"general"}</definedName>
    <definedName name="SAD" hidden="1">{"via1",#N/A,TRUE,"general";"via2",#N/A,TRUE,"general";"via3",#N/A,TRUE,"general"}</definedName>
    <definedName name="SAD_1" hidden="1">{"via1",#N/A,TRUE,"general";"via2",#N/A,TRUE,"general";"via3",#N/A,TRUE,"general"}</definedName>
    <definedName name="SADF" hidden="1">{"via1",#N/A,TRUE,"general";"via2",#N/A,TRUE,"general";"via3",#N/A,TRUE,"general"}</definedName>
    <definedName name="SADF_1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f_1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dfo_1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fdp_1" hidden="1">{"TAB1",#N/A,TRUE,"GENERAL";"TAB2",#N/A,TRUE,"GENERAL";"TAB3",#N/A,TRUE,"GENERAL";"TAB4",#N/A,TRUE,"GENERAL";"TAB5",#N/A,TRUE,"GENERAL"}</definedName>
    <definedName name="saldoacta" localSheetId="6">#REF!</definedName>
    <definedName name="saldoacta">#REF!</definedName>
    <definedName name="saldoant" localSheetId="6">#REF!</definedName>
    <definedName name="saldoant">#REF!</definedName>
    <definedName name="saldoanticipo" localSheetId="6">#REF!</definedName>
    <definedName name="saldoanticipo">#REF!</definedName>
    <definedName name="SALL1">[5]APU!$J$3688</definedName>
    <definedName name="SALL2">[5]APU!$J$3740</definedName>
    <definedName name="SalMinimo">[36]BASES!$E$41</definedName>
    <definedName name="SARDINEL">[26]APU!#REF!</definedName>
    <definedName name="Sbf">[19]CALCULO!$E$61</definedName>
    <definedName name="sbgfbgdr" hidden="1">{"via1",#N/A,TRUE,"general";"via2",#N/A,TRUE,"general";"via3",#N/A,TRUE,"general"}</definedName>
    <definedName name="sbgfbgdr_1" hidden="1">{"via1",#N/A,TRUE,"general";"via2",#N/A,TRUE,"general";"via3",#N/A,TRUE,"general"}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_1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f_1" hidden="1">{"via1",#N/A,TRUE,"general";"via2",#N/A,TRUE,"general";"via3",#N/A,TRUE,"general"}</definedName>
    <definedName name="sdas">'PRESUPUESTO ITEM IMPREVISTOS'!$A$5:$H$150</definedName>
    <definedName name="sdas_1" hidden="1">{"via1",#N/A,TRUE,"general";"via2",#N/A,TRUE,"general";"via3",#N/A,TRUE,"general"}</definedName>
    <definedName name="sdasdf" hidden="1">{"via1",#N/A,TRUE,"general";"via2",#N/A,TRUE,"general";"via3",#N/A,TRUE,"general"}</definedName>
    <definedName name="sdasdf_1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CDSCT_1" hidden="1">{"TAB1",#N/A,TRUE,"GENERAL";"TAB2",#N/A,TRUE,"GENERAL";"TAB3",#N/A,TRUE,"GENERAL";"TAB4",#N/A,TRUE,"GENERAL";"TAB5",#N/A,TRUE,"GENERAL"}</definedName>
    <definedName name="sdf" localSheetId="6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CE_1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_1" hidden="1">{"via1",#N/A,TRUE,"general";"via2",#N/A,TRUE,"general";"via3",#N/A,TRUE,"general"}</definedName>
    <definedName name="sdfds" hidden="1">{"via1",#N/A,TRUE,"general";"via2",#N/A,TRUE,"general";"via3",#N/A,TRUE,"general"}</definedName>
    <definedName name="sdfds_1" hidden="1">{"via1",#N/A,TRUE,"general";"via2",#N/A,TRUE,"general";"via3",#N/A,TRUE,"general"}</definedName>
    <definedName name="SDFDSO" hidden="1">{"via1",#N/A,TRUE,"general";"via2",#N/A,TRUE,"general";"via3",#N/A,TRUE,"general"}</definedName>
    <definedName name="SDFDSO_1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dstp_1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EO_1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_1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dsfk_1" hidden="1">{"via1",#N/A,TRUE,"general";"via2",#N/A,TRUE,"general";"via3",#N/A,TRUE,"general"}</definedName>
    <definedName name="sdfgsg" hidden="1">{"via1",#N/A,TRUE,"general";"via2",#N/A,TRUE,"general";"via3",#N/A,TRUE,"general"}</definedName>
    <definedName name="sdfgsg_1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LJK_1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4_1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_1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fb_1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F_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fsv_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d_1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gp_1" hidden="1">{"via1",#N/A,TRUE,"general";"via2",#N/A,TRUE,"general";"via3",#N/A,TRUE,"general"}</definedName>
    <definedName name="sdgfiu" hidden="1">{"via1",#N/A,TRUE,"general";"via2",#N/A,TRUE,"general";"via3",#N/A,TRUE,"general"}</definedName>
    <definedName name="sdgfiu_1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d_1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gsg_1" hidden="1">{"via1",#N/A,TRUE,"general";"via2",#N/A,TRUE,"general";"via3",#N/A,TRUE,"general"}</definedName>
    <definedName name="SDHG">#REF!</definedName>
    <definedName name="SDIKOM" hidden="1">{"TAB1",#N/A,TRUE,"GENERAL";"TAB2",#N/A,TRUE,"GENERAL";"TAB3",#N/A,TRUE,"GENERAL";"TAB4",#N/A,TRUE,"GENERAL";"TAB5",#N/A,TRUE,"GENERAL"}</definedName>
    <definedName name="SDIKOM_1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h_1" hidden="1">{"via1",#N/A,TRUE,"general";"via2",#N/A,TRUE,"general";"via3",#N/A,TRUE,"general"}</definedName>
    <definedName name="seccion1">#REF!</definedName>
    <definedName name="seccion2">#REF!</definedName>
    <definedName name="SECTOR">#REF!</definedName>
    <definedName name="SEGUNDO">#REF!</definedName>
    <definedName name="setrj" hidden="1">{"via1",#N/A,TRUE,"general";"via2",#N/A,TRUE,"general";"via3",#N/A,TRUE,"general"}</definedName>
    <definedName name="setrj_1" hidden="1">{"via1",#N/A,TRUE,"general";"via2",#N/A,TRUE,"general";"via3",#N/A,TRUE,"general"}</definedName>
    <definedName name="sett" hidden="1">{"via1",#N/A,TRUE,"general";"via2",#N/A,TRUE,"general";"via3",#N/A,TRUE,"general"}</definedName>
    <definedName name="sett_1" hidden="1">{"via1",#N/A,TRUE,"general";"via2",#N/A,TRUE,"general";"via3",#N/A,TRUE,"general"}</definedName>
    <definedName name="SEVER">#REF!</definedName>
    <definedName name="sfasf" hidden="1">{"TAB1",#N/A,TRUE,"GENERAL";"TAB2",#N/A,TRUE,"GENERAL";"TAB3",#N/A,TRUE,"GENERAL";"TAB4",#N/A,TRUE,"GENERAL";"TAB5",#N/A,TRUE,"GENERAL"}</definedName>
    <definedName name="sfasf_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HSGFH_1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_1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_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erg_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sdfs_1" hidden="1">{"TAB1",#N/A,TRUE,"GENERAL";"TAB2",#N/A,TRUE,"GENERAL";"TAB3",#N/A,TRUE,"GENERAL";"TAB4",#N/A,TRUE,"GENERAL";"TAB5",#N/A,TRUE,"GENERAL"}</definedName>
    <definedName name="SOBREANCHO">[15]Hoja2!#REF!</definedName>
    <definedName name="SOL">#REF!</definedName>
    <definedName name="Spanner_Auto_File">"F:\Proyectos\CEI\Tunja-Barbosa\tra2b.x2a"</definedName>
    <definedName name="Spanner_Auto_Select">'[98]A-HOR'!#REF!</definedName>
    <definedName name="srwrwr" hidden="1">{"TAB1",#N/A,TRUE,"GENERAL";"TAB2",#N/A,TRUE,"GENERAL";"TAB3",#N/A,TRUE,"GENERAL";"TAB4",#N/A,TRUE,"GENERAL";"TAB5",#N/A,TRUE,"GENERAL"}</definedName>
    <definedName name="srwrwr_1" hidden="1">{"TAB1",#N/A,TRUE,"GENERAL";"TAB2",#N/A,TRUE,"GENERAL";"TAB3",#N/A,TRUE,"GENERAL";"TAB4",#N/A,TRUE,"GENERAL";"TAB5",#N/A,TRUE,"GENERAL"}</definedName>
    <definedName name="SS">#REF!</definedName>
    <definedName name="sssss7" hidden="1">{"via1",#N/A,TRUE,"general";"via2",#N/A,TRUE,"general";"via3",#N/A,TRUE,"general"}</definedName>
    <definedName name="sssss7_1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a_1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ssssy_1" hidden="1">{"via1",#N/A,TRUE,"general";"via2",#N/A,TRUE,"general";"via3",#N/A,TRUE,"general"}</definedName>
    <definedName name="Structure">#REF!</definedName>
    <definedName name="stt" hidden="1">{"via1",#N/A,TRUE,"general";"via2",#N/A,TRUE,"general";"via3",#N/A,TRUE,"general"}</definedName>
    <definedName name="stt_1" hidden="1">{"via1",#N/A,TRUE,"general";"via2",#N/A,TRUE,"general";"via3",#N/A,TRUE,"general"}</definedName>
    <definedName name="SUBA" localSheetId="4">'[99]SUB APU'!$A:$D</definedName>
    <definedName name="SUBA">'[99]SUB APU'!$A:$D</definedName>
    <definedName name="suma">[49]Hoja1!$F$60</definedName>
    <definedName name="Summary">#REF!</definedName>
    <definedName name="sup" localSheetId="6">#REF!</definedName>
    <definedName name="sup">#REF!</definedName>
    <definedName name="swsw" hidden="1">{"via1",#N/A,TRUE,"general";"via2",#N/A,TRUE,"general";"via3",#N/A,TRUE,"general"}</definedName>
    <definedName name="swsw_1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sw3_1" hidden="1">{"TAB1",#N/A,TRUE,"GENERAL";"TAB2",#N/A,TRUE,"GENERAL";"TAB3",#N/A,TRUE,"GENERAL";"TAB4",#N/A,TRUE,"GENERAL";"TAB5",#N/A,TRUE,"GENERAL"}</definedName>
    <definedName name="T">[43]Hoja1!$G$9</definedName>
    <definedName name="t5t5" hidden="1">{"TAB1",#N/A,TRUE,"GENERAL";"TAB2",#N/A,TRUE,"GENERAL";"TAB3",#N/A,TRUE,"GENERAL";"TAB4",#N/A,TRUE,"GENERAL";"TAB5",#N/A,TRUE,"GENERAL"}</definedName>
    <definedName name="t5t5_1" hidden="1">{"TAB1",#N/A,TRUE,"GENERAL";"TAB2",#N/A,TRUE,"GENERAL";"TAB3",#N/A,TRUE,"GENERAL";"TAB4",#N/A,TRUE,"GENERAL";"TAB5",#N/A,TRUE,"GENERAL"}</definedName>
    <definedName name="TABLA" localSheetId="6">#REF!</definedName>
    <definedName name="TABLA">#REF!</definedName>
    <definedName name="tabla2">#REF!</definedName>
    <definedName name="TANQUES">#REF!</definedName>
    <definedName name="TARIFA_DE_ALQUILER">'[62]Formato Presupuesto Consultoria'!$AA$1134:$AA$1135</definedName>
    <definedName name="TARIFAS">[100]TARIFAS!$A$1:$F$52</definedName>
    <definedName name="tdy" hidden="1">{"TAB1",#N/A,TRUE,"GENERAL";"TAB2",#N/A,TRUE,"GENERAL";"TAB3",#N/A,TRUE,"GENERAL";"TAB4",#N/A,TRUE,"GENERAL";"TAB5",#N/A,TRUE,"GENERAL"}</definedName>
    <definedName name="tdy_1" hidden="1">{"TAB1",#N/A,TRUE,"GENERAL";"TAB2",#N/A,TRUE,"GENERAL";"TAB3",#N/A,TRUE,"GENERAL";"TAB4",#N/A,TRUE,"GENERAL";"TAB5",#N/A,TRUE,"GENERAL"}</definedName>
    <definedName name="TE">[66]TARIF2002!#REF!</definedName>
    <definedName name="TECNOLOGO">'[62]Formato Presupuesto Consultoria'!$Z$1043:$AA$1054</definedName>
    <definedName name="TERR">[23]PRESUPUESTO!$I$7</definedName>
    <definedName name="tewst" hidden="1">{"TAB1",#N/A,TRUE,"GENERAL";"TAB2",#N/A,TRUE,"GENERAL";"TAB3",#N/A,TRUE,"GENERAL";"TAB4",#N/A,TRUE,"GENERAL";"TAB5",#N/A,TRUE,"GENERAL"}</definedName>
    <definedName name="tewst_1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eytrh_1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dh_1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htj_1" hidden="1">{"via1",#N/A,TRUE,"general";"via2",#N/A,TRUE,"general";"via3",#N/A,TRUE,"general"}</definedName>
    <definedName name="TI">[66]TARIF2002!#REF!</definedName>
    <definedName name="TIEMPO">[91]BASES!$E$27</definedName>
    <definedName name="TIPO" localSheetId="6">#REF!</definedName>
    <definedName name="TIPO">#REF!</definedName>
    <definedName name="tipo1">'[101]Cuadr.'!$L$7</definedName>
    <definedName name="tipo2">'[56]Cuadr.'!$L$19</definedName>
    <definedName name="tipo3">'[57]Cuadr.'!$L$26</definedName>
    <definedName name="tipoactapav" localSheetId="6">#REF!</definedName>
    <definedName name="tipoactapav">#REF!</definedName>
    <definedName name="tipov">#REF!</definedName>
    <definedName name="TITU">#REF!</definedName>
    <definedName name="TITULO" localSheetId="6">#REF!</definedName>
    <definedName name="TITULO">#REF!</definedName>
    <definedName name="_xlnm.Print_Titles" localSheetId="2">'PRESUPUESTO ITEM IMPREVISTOS'!$2:$5</definedName>
    <definedName name="_xlnm.Print_Titles">#N/A</definedName>
    <definedName name="Títulos_a_imprimir_IM">#REF!</definedName>
    <definedName name="To">#REF!</definedName>
    <definedName name="TOP">[20]PRECIOS!$J$63</definedName>
    <definedName name="tortas" hidden="1">{"TAB1",#N/A,TRUE,"GENERAL";"TAB2",#N/A,TRUE,"GENERAL";"TAB3",#N/A,TRUE,"GENERAL";"TAB4",#N/A,TRUE,"GENERAL";"TAB5",#N/A,TRUE,"GENERAL"}</definedName>
    <definedName name="tortas_1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rtas2_1" hidden="1">{"via1",#N/A,TRUE,"general";"via2",#N/A,TRUE,"general";"via3",#N/A,TRUE,"general"}</definedName>
    <definedName name="TOT">#REF!</definedName>
    <definedName name="TOTAL" localSheetId="6">#REF!</definedName>
    <definedName name="TOTAL">#REF!</definedName>
    <definedName name="Total_Interest">#REF!</definedName>
    <definedName name="Total_Pay">#REF!</definedName>
    <definedName name="tr" hidden="1">{"TAB1",#N/A,TRUE,"GENERAL";"TAB2",#N/A,TRUE,"GENERAL";"TAB3",#N/A,TRUE,"GENERAL";"TAB4",#N/A,TRUE,"GENERAL";"TAB5",#N/A,TRUE,"GENERAL"}</definedName>
    <definedName name="tr_1" hidden="1">{"TAB1",#N/A,TRUE,"GENERAL";"TAB2",#N/A,TRUE,"GENERAL";"TAB3",#N/A,TRUE,"GENERAL";"TAB4",#N/A,TRUE,"GENERAL";"TAB5",#N/A,TRUE,"GENERAL"}</definedName>
    <definedName name="TRANS">'[5]PREC-BASE'!$D$43</definedName>
    <definedName name="TRANSPORTE">Transporte!$B$6:$E$10</definedName>
    <definedName name="Transportes">[80]Insum!$A$121:$E$125</definedName>
    <definedName name="TRAT">[102]desmonte!$E$48</definedName>
    <definedName name="trest" hidden="1">{"TAB1",#N/A,TRUE,"GENERAL";"TAB2",#N/A,TRUE,"GENERAL";"TAB3",#N/A,TRUE,"GENERAL";"TAB4",#N/A,TRUE,"GENERAL";"TAB5",#N/A,TRUE,"GENERAL"}</definedName>
    <definedName name="trest_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t_1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_1" hidden="1">{"via1",#N/A,TRUE,"general";"via2",#N/A,TRUE,"general";"via3",#N/A,TRUE,"general"}</definedName>
    <definedName name="trhfh" hidden="1">{"via1",#N/A,TRUE,"general";"via2",#N/A,TRUE,"general";"via3",#N/A,TRUE,"general"}</definedName>
    <definedName name="trhfh_1" hidden="1">{"via1",#N/A,TRUE,"general";"via2",#N/A,TRUE,"general";"via3",#N/A,TRUE,"general"}</definedName>
    <definedName name="trjfgjh" hidden="1">{"via1",#N/A,TRUE,"general";"via2",#N/A,TRUE,"general";"via3",#N/A,TRUE,"general"}</definedName>
    <definedName name="trjfgjh_1" hidden="1">{"via1",#N/A,TRUE,"general";"via2",#N/A,TRUE,"general";"via3",#N/A,TRUE,"general"}</definedName>
    <definedName name="TRM">[103]VrEqpBasica!$I$2</definedName>
    <definedName name="tru" hidden="1">{"via1",#N/A,TRUE,"general";"via2",#N/A,TRUE,"general";"via3",#N/A,TRUE,"general"}</definedName>
    <definedName name="tru_1" hidden="1">{"via1",#N/A,TRUE,"general";"via2",#N/A,TRUE,"general";"via3",#N/A,TRUE,"general"}</definedName>
    <definedName name="truds" hidden="1">{"via1",#N/A,TRUE,"general";"via2",#N/A,TRUE,"general";"via3",#N/A,TRUE,"general"}</definedName>
    <definedName name="truds_1" hidden="1">{"via1",#N/A,TRUE,"general";"via2",#N/A,TRUE,"general";"via3",#N/A,TRUE,"general"}</definedName>
    <definedName name="trutu" hidden="1">{"via1",#N/A,TRUE,"general";"via2",#N/A,TRUE,"general";"via3",#N/A,TRUE,"general"}</definedName>
    <definedName name="trutu_1" hidden="1">{"via1",#N/A,TRUE,"general";"via2",#N/A,TRUE,"general";"via3",#N/A,TRUE,"general"}</definedName>
    <definedName name="trydfg" hidden="1">{"via1",#N/A,TRUE,"general";"via2",#N/A,TRUE,"general";"via3",#N/A,TRUE,"general"}</definedName>
    <definedName name="trydfg_1" hidden="1">{"via1",#N/A,TRUE,"general";"via2",#N/A,TRUE,"general";"via3",#N/A,TRUE,"general"}</definedName>
    <definedName name="trydtrygf" hidden="1">{"via1",#N/A,TRUE,"general";"via2",#N/A,TRUE,"general";"via3",#N/A,TRUE,"general"}</definedName>
    <definedName name="trydtrygf_1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ery_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i6_1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ryrth_1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sert_1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_1" hidden="1">{"via1",#N/A,TRUE,"general";"via2",#N/A,TRUE,"general";"via3",#N/A,TRUE,"general"}</definedName>
    <definedName name="ttrff" hidden="1">{"via1",#N/A,TRUE,"general";"via2",#N/A,TRUE,"general";"via3",#N/A,TRUE,"general"}</definedName>
    <definedName name="ttrff_1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_1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7_1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hy_1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r_1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_1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_1" hidden="1">{"via1",#N/A,TRUE,"general";"via2",#N/A,TRUE,"general";"via3",#N/A,TRUE,"general"}</definedName>
    <definedName name="tuberia">[11]APU!#REF!</definedName>
    <definedName name="TUBERIAS">#REF!</definedName>
    <definedName name="tur" hidden="1">{"TAB1",#N/A,TRUE,"GENERAL";"TAB2",#N/A,TRUE,"GENERAL";"TAB3",#N/A,TRUE,"GENERAL";"TAB4",#N/A,TRUE,"GENERAL";"TAB5",#N/A,TRUE,"GENERAL"}</definedName>
    <definedName name="tur_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ru_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r_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wet_1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_1" hidden="1">{"via1",#N/A,TRUE,"general";"via2",#N/A,TRUE,"general";"via3",#N/A,TRUE,"general"}</definedName>
    <definedName name="tyery" hidden="1">{"via1",#N/A,TRUE,"general";"via2",#N/A,TRUE,"general";"via3",#N/A,TRUE,"general"}</definedName>
    <definedName name="tyery_1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_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tyj_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jytjuyjuy_1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k_1" hidden="1">{"via1",#N/A,TRUE,"general";"via2",#N/A,TRUE,"general";"via3",#N/A,TRUE,"general"}</definedName>
    <definedName name="tym" hidden="1">{"via1",#N/A,TRUE,"general";"via2",#N/A,TRUE,"general";"via3",#N/A,TRUE,"general"}</definedName>
    <definedName name="tym_1" hidden="1">{"via1",#N/A,TRUE,"general";"via2",#N/A,TRUE,"general";"via3",#N/A,TRUE,"general"}</definedName>
    <definedName name="tyr" hidden="1">{"via1",#N/A,TRUE,"general";"via2",#N/A,TRUE,"general";"via3",#N/A,TRUE,"general"}</definedName>
    <definedName name="tyr_1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gfhgfh_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ty_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IYI_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jh_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_1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utyu_1" hidden="1">{"via1",#N/A,TRUE,"general";"via2",#N/A,TRUE,"general";"via3",#N/A,TRUE,"general"}</definedName>
    <definedName name="tyxg" hidden="1">{"via1",#N/A,TRUE,"general";"via2",#N/A,TRUE,"general";"via3",#N/A,TRUE,"general"}</definedName>
    <definedName name="tyxg_1" hidden="1">{"via1",#N/A,TRUE,"general";"via2",#N/A,TRUE,"general";"via3",#N/A,TRUE,"general"}</definedName>
    <definedName name="U">[43]Hoja1!$G$3</definedName>
    <definedName name="u3u" hidden="1">{"TAB1",#N/A,TRUE,"GENERAL";"TAB2",#N/A,TRUE,"GENERAL";"TAB3",#N/A,TRUE,"GENERAL";"TAB4",#N/A,TRUE,"GENERAL";"TAB5",#N/A,TRUE,"GENERAL"}</definedName>
    <definedName name="u3u_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7u7_1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_1" hidden="1">{"via1",#N/A,TRUE,"general";"via2",#N/A,TRUE,"general";"via3",#N/A,TRUE,"general"}</definedName>
    <definedName name="uijhj" hidden="1">{"via1",#N/A,TRUE,"general";"via2",#N/A,TRUE,"general";"via3",#N/A,TRUE,"general"}</definedName>
    <definedName name="uijhj_1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_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ou_1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r_1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uii_1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tyjj_1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fgj_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IUYI_1" hidden="1">{"TAB1",#N/A,TRUE,"GENERAL";"TAB2",#N/A,TRUE,"GENERAL";"TAB3",#N/A,TRUE,"GENERAL";"TAB4",#N/A,TRUE,"GENERAL";"TAB5",#N/A,TRUE,"GENERAL"}</definedName>
    <definedName name="UN">[55]PRESUPUESTO!$M$3:$N$11</definedName>
    <definedName name="unactapav" localSheetId="6">#REF!</definedName>
    <definedName name="unactapav">#REF!</definedName>
    <definedName name="UNDS">[46]UNDS!$A:$B</definedName>
    <definedName name="unid" localSheetId="6">#REF!</definedName>
    <definedName name="unid">#REF!</definedName>
    <definedName name="unidad" localSheetId="6">#REF!</definedName>
    <definedName name="unidad">#REF!</definedName>
    <definedName name="Unidades" localSheetId="6">#REF!</definedName>
    <definedName name="Unidades">#REF!</definedName>
    <definedName name="UNITARIO">[104]Unitarios!$A$3:$D$13</definedName>
    <definedName name="Unitarios">#REF!</definedName>
    <definedName name="UOUIV" hidden="1">{"TAB1",#N/A,TRUE,"GENERAL";"TAB2",#N/A,TRUE,"GENERAL";"TAB3",#N/A,TRUE,"GENERAL";"TAB4",#N/A,TRUE,"GENERAL";"TAB5",#N/A,TRUE,"GENERAL"}</definedName>
    <definedName name="UOUIV_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ryur_1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r">#REF!</definedName>
    <definedName name="UTILIDAD">'[30]Formulario N° 4'!$F$131</definedName>
    <definedName name="UTL">[23]otros!$C$4</definedName>
    <definedName name="uu" hidden="1">{"TAB1",#N/A,TRUE,"GENERAL";"TAB2",#N/A,TRUE,"GENERAL";"TAB3",#N/A,TRUE,"GENERAL";"TAB4",#N/A,TRUE,"GENERAL";"TAB5",#N/A,TRUE,"GENERAL"}</definedName>
    <definedName name="UU.10" localSheetId="6">[5]APU!#REF!</definedName>
    <definedName name="UU.10">[5]APU!#REF!</definedName>
    <definedName name="UU.12" localSheetId="6">[5]APU!#REF!</definedName>
    <definedName name="UU.12">[5]APU!#REF!</definedName>
    <definedName name="UU.3" localSheetId="6">[5]APU!#REF!</definedName>
    <definedName name="UU.3">[5]APU!#REF!</definedName>
    <definedName name="UU.4" localSheetId="6">[5]APU!#REF!</definedName>
    <definedName name="UU.4">[5]APU!#REF!</definedName>
    <definedName name="UU.6" localSheetId="6">[5]APU!#REF!</definedName>
    <definedName name="UU.6">[5]APU!#REF!</definedName>
    <definedName name="UU.8" localSheetId="6">[5]APU!#REF!</definedName>
    <definedName name="UU.8">[5]APU!#REF!</definedName>
    <definedName name="uu_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_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o_1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uuuuj_1" hidden="1">{"via1",#N/A,TRUE,"general";"via2",#N/A,TRUE,"general";"via3",#N/A,TRUE,"general"}</definedName>
    <definedName name="UVT_2012">'[105]A. Profesional'!$M$3</definedName>
    <definedName name="uwkap" hidden="1">{"TAB1",#N/A,TRUE,"GENERAL";"TAB2",#N/A,TRUE,"GENERAL";"TAB3",#N/A,TRUE,"GENERAL";"TAB4",#N/A,TRUE,"GENERAL";"TAB5",#N/A,TRUE,"GENERAL"}</definedName>
    <definedName name="uwkap_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iyiy_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tu_1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uyur_1" hidden="1">{"via1",#N/A,TRUE,"general";"via2",#N/A,TRUE,"general";"via3",#N/A,TRUE,"general"}</definedName>
    <definedName name="v" localSheetId="6">#REF!</definedName>
    <definedName name="v">#REF!</definedName>
    <definedName name="v_1" hidden="1">{"TAB1",#N/A,TRUE,"GENERAL";"TAB2",#N/A,TRUE,"GENERAL";"TAB3",#N/A,TRUE,"GENERAL";"TAB4",#N/A,TRUE,"GENERAL";"TAB5",#N/A,TRUE,"GENERAL"}</definedName>
    <definedName name="vaa" localSheetId="6">#REF!</definedName>
    <definedName name="vaa">#REF!</definedName>
    <definedName name="VAL">[106]INF.FINANCIERA!$A$52:$D$66</definedName>
    <definedName name="VALDES">#REF!</definedName>
    <definedName name="VALOR" localSheetId="6">#REF!</definedName>
    <definedName name="VALOR">#REF!</definedName>
    <definedName name="valor1" localSheetId="6">#REF!</definedName>
    <definedName name="valor1">#REF!</definedName>
    <definedName name="valor2" localSheetId="6">#REF!</definedName>
    <definedName name="valor2">#REF!</definedName>
    <definedName name="VALOR3" localSheetId="6">#REF!</definedName>
    <definedName name="VALOR3">#REF!</definedName>
    <definedName name="vbvbvbvb" hidden="1">{"TAB1",#N/A,TRUE,"GENERAL";"TAB2",#N/A,TRUE,"GENERAL";"TAB3",#N/A,TRUE,"GENERAL";"TAB4",#N/A,TRUE,"GENERAL";"TAB5",#N/A,TRUE,"GENERAL"}</definedName>
    <definedName name="vbvbvbvb_1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fvuio_1" hidden="1">{"via1",#N/A,TRUE,"general";"via2",#N/A,TRUE,"general";"via3",#N/A,TRUE,"general"}</definedName>
    <definedName name="vdsvnj" hidden="1">{"via1",#N/A,TRUE,"general";"via2",#N/A,TRUE,"general";"via3",#N/A,TRUE,"general"}</definedName>
    <definedName name="vdsvnj_1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bgnhyt_1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dv_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fvf_1" hidden="1">{"TAB1",#N/A,TRUE,"GENERAL";"TAB2",#N/A,TRUE,"GENERAL";"TAB3",#N/A,TRUE,"GENERAL";"TAB4",#N/A,TRUE,"GENERAL";"TAB5",#N/A,TRUE,"GENERAL"}</definedName>
    <definedName name="vi">'[90]acta modelo'!$B$43:$M$49</definedName>
    <definedName name="VIBRADOR">[30]EQUIPO!$D$27</definedName>
    <definedName name="VII">#REF!</definedName>
    <definedName name="villa">#REF!</definedName>
    <definedName name="vk" hidden="1">{"via1",#N/A,TRUE,"general";"via2",#N/A,TRUE,"general";"via3",#N/A,TRUE,"general"}</definedName>
    <definedName name="vk_1" hidden="1">{"via1",#N/A,TRUE,"general";"via2",#N/A,TRUE,"general";"via3",#N/A,TRUE,"general"}</definedName>
    <definedName name="vnbvxb" hidden="1">{"via1",#N/A,TRUE,"general";"via2",#N/A,TRUE,"general";"via3",#N/A,TRUE,"general"}</definedName>
    <definedName name="vnbvxb_1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NVBN_1" hidden="1">{"TAB1",#N/A,TRUE,"GENERAL";"TAB2",#N/A,TRUE,"GENERAL";"TAB3",#N/A,TRUE,"GENERAL";"TAB4",#N/A,TRUE,"GENERAL";"TAB5",#N/A,TRUE,"GENERAL"}</definedName>
    <definedName name="vpa" localSheetId="6">#REF!</definedName>
    <definedName name="vpa">#REF!</definedName>
    <definedName name="VR.parcial" localSheetId="6">#REF!</definedName>
    <definedName name="VR.parcial">#REF!</definedName>
    <definedName name="vr.unitpav" localSheetId="6">#REF!</definedName>
    <definedName name="vr.unitpav">#REF!</definedName>
    <definedName name="vracumpav" localSheetId="6">#REF!</definedName>
    <definedName name="vracumpav">#REF!</definedName>
    <definedName name="vrcontrato" localSheetId="6">#REF!</definedName>
    <definedName name="vrcontrato">#REF!</definedName>
    <definedName name="vrejecpav" localSheetId="6">#REF!</definedName>
    <definedName name="vrejecpav">#REF!</definedName>
    <definedName name="vrenletras" localSheetId="6">#REF!</definedName>
    <definedName name="vrenletras">#REF!</definedName>
    <definedName name="vrmodpav" localSheetId="6">#REF!</definedName>
    <definedName name="vrmodpav">#REF!</definedName>
    <definedName name="vrparinicial" localSheetId="6">#REF!</definedName>
    <definedName name="vrparinicial">#REF!</definedName>
    <definedName name="vsdfj" hidden="1">{"via1",#N/A,TRUE,"general";"via2",#N/A,TRUE,"general";"via3",#N/A,TRUE,"general"}</definedName>
    <definedName name="vsdfj_1" hidden="1">{"via1",#N/A,TRUE,"general";"via2",#N/A,TRUE,"general";"via3",#N/A,TRUE,"general"}</definedName>
    <definedName name="vt" hidden="1">{"via1",#N/A,TRUE,"general";"via2",#N/A,TRUE,"general";"via3",#N/A,TRUE,"general"}</definedName>
    <definedName name="vt_1" hidden="1">{"via1",#N/A,TRUE,"general";"via2",#N/A,TRUE,"general";"via3",#N/A,TRUE,"general"}</definedName>
    <definedName name="vta" localSheetId="6">#REF!</definedName>
    <definedName name="vta">#REF!</definedName>
    <definedName name="vvcxv" hidden="1">{"TAB1",#N/A,TRUE,"GENERAL";"TAB2",#N/A,TRUE,"GENERAL";"TAB3",#N/A,TRUE,"GENERAL";"TAB4",#N/A,TRUE,"GENERAL";"TAB5",#N/A,TRUE,"GENERAL"}</definedName>
    <definedName name="vvcxv_1" hidden="1">{"TAB1",#N/A,TRUE,"GENERAL";"TAB2",#N/A,TRUE,"GENERAL";"TAB3",#N/A,TRUE,"GENERAL";"TAB4",#N/A,TRUE,"GENERAL";"TAB5",#N/A,TRUE,"GENERAL"}</definedName>
    <definedName name="VVV" localSheetId="6">#REF!</definedName>
    <definedName name="VVV">#REF!</definedName>
    <definedName name="vvvvt" hidden="1">{"via1",#N/A,TRUE,"general";"via2",#N/A,TRUE,"general";"via3",#N/A,TRUE,"general"}</definedName>
    <definedName name="vvvvt_1" hidden="1">{"via1",#N/A,TRUE,"general";"via2",#N/A,TRUE,"general";"via3",#N/A,TRUE,"general"}</definedName>
    <definedName name="vvvvvvf" hidden="1">{"via1",#N/A,TRUE,"general";"via2",#N/A,TRUE,"general";"via3",#N/A,TRUE,"general"}</definedName>
    <definedName name="vvvvvvf_1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vy_1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2w2w_1" hidden="1">{"via1",#N/A,TRUE,"general";"via2",#N/A,TRUE,"general";"via3",#N/A,TRUE,"general"}</definedName>
    <definedName name="WDFSDF">'[37]Res-Accide-10'!#REF!</definedName>
    <definedName name="WE">#N/A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_1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EWR_1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fdsf_1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h_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sfdfrguyo_1" hidden="1">{"via1",#N/A,TRUE,"general";"via2",#N/A,TRUE,"general";"via3",#N/A,TRUE,"general"}</definedName>
    <definedName name="werwr" hidden="1">{"via1",#N/A,TRUE,"general";"via2",#N/A,TRUE,"general";"via3",#N/A,TRUE,"general"}</definedName>
    <definedName name="werwr_1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RWVN_1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rew_1" hidden="1">{"via1",#N/A,TRUE,"general";"via2",#N/A,TRUE,"general";"via3",#N/A,TRUE,"general"}</definedName>
    <definedName name="wettt" hidden="1">{"via1",#N/A,TRUE,"general";"via2",#N/A,TRUE,"general";"via3",#N/A,TRUE,"general"}</definedName>
    <definedName name="wettt_1" hidden="1">{"via1",#N/A,TRUE,"general";"via2",#N/A,TRUE,"general";"via3",#N/A,TRUE,"general"}</definedName>
    <definedName name="wetwretd" hidden="1">{"via1",#N/A,TRUE,"general";"via2",#N/A,TRUE,"general";"via3",#N/A,TRUE,"general"}</definedName>
    <definedName name="wetwretd_1" hidden="1">{"via1",#N/A,TRUE,"general";"via2",#N/A,TRUE,"general";"via3",#N/A,TRUE,"general"}</definedName>
    <definedName name="wew" hidden="1">{"via1",#N/A,TRUE,"general";"via2",#N/A,TRUE,"general";"via3",#N/A,TRUE,"general"}</definedName>
    <definedName name="wew_1" hidden="1">{"via1",#N/A,TRUE,"general";"via2",#N/A,TRUE,"general";"via3",#N/A,TRUE,"general"}</definedName>
    <definedName name="wffag" hidden="1">{"via1",#N/A,TRUE,"general";"via2",#N/A,TRUE,"general";"via3",#N/A,TRUE,"general"}</definedName>
    <definedName name="wffag_1" hidden="1">{"via1",#N/A,TRUE,"general";"via2",#N/A,TRUE,"general";"via3",#N/A,TRUE,"general"}</definedName>
    <definedName name="WILSON" localSheetId="6">'[37]Res-Accide-10'!#REF!</definedName>
    <definedName name="WILSON">'[37]Res-Accide-10'!#REF!</definedName>
    <definedName name="WorksheetSubTotal">#REF!</definedName>
    <definedName name="WorksheetTotal">#REF!</definedName>
    <definedName name="WQEEWQ" hidden="1">{"TAB1",#N/A,TRUE,"GENERAL";"TAB2",#N/A,TRUE,"GENERAL";"TAB3",#N/A,TRUE,"GENERAL";"TAB4",#N/A,TRUE,"GENERAL";"TAB5",#N/A,TRUE,"GENERAL"}</definedName>
    <definedName name="WQEEWQ_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SERWEER" localSheetId="6">'[107]COSTOS OFICINA'!#REF!</definedName>
    <definedName name="WSERWEER">'[107]COSTOS OFICINA'!#REF!</definedName>
    <definedName name="wsnhed" hidden="1">{"via1",#N/A,TRUE,"general";"via2",#N/A,TRUE,"general";"via3",#N/A,TRUE,"general"}</definedName>
    <definedName name="wsnhed_1" hidden="1">{"via1",#N/A,TRUE,"general";"via2",#N/A,TRUE,"general";"via3",#N/A,TRUE,"general"}</definedName>
    <definedName name="wswswsqa" hidden="1">{"via1",#N/A,TRUE,"general";"via2",#N/A,TRUE,"general";"via3",#N/A,TRUE,"general"}</definedName>
    <definedName name="wswswsqa_1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tt_1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ded3_1" hidden="1">{"via1",#N/A,TRUE,"general";"via2",#N/A,TRUE,"general";"via3",#N/A,TRUE,"general"}</definedName>
    <definedName name="www">[108]INDICE!$1:$1048576</definedName>
    <definedName name="wwwwe" hidden="1">{"TAB1",#N/A,TRUE,"GENERAL";"TAB2",#N/A,TRUE,"GENERAL";"TAB3",#N/A,TRUE,"GENERAL";"TAB4",#N/A,TRUE,"GENERAL";"TAB5",#N/A,TRUE,"GENERAL"}</definedName>
    <definedName name="wwwwe_1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wyty_1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cbvbs_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sxs_1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fg_1" hidden="1">{"via1",#N/A,TRUE,"general";"via2",#N/A,TRUE,"general";"via3",#N/A,TRUE,"general"}</definedName>
    <definedName name="XXX" localSheetId="6">[5]APU!#REF!</definedName>
    <definedName name="XXX">[5]APU!#REF!</definedName>
    <definedName name="XXXX">#REF!</definedName>
    <definedName name="xxxxx">[109]!absc</definedName>
    <definedName name="xxxxxds" hidden="1">{"via1",#N/A,TRUE,"general";"via2",#N/A,TRUE,"general";"via3",#N/A,TRUE,"general"}</definedName>
    <definedName name="xxxxxds_1" hidden="1">{"via1",#N/A,TRUE,"general";"via2",#N/A,TRUE,"general";"via3",#N/A,TRUE,"general"}</definedName>
    <definedName name="XXXXXXXXXX" localSheetId="6">#REF!</definedName>
    <definedName name="XXXXXXXXXX">#REF!</definedName>
    <definedName name="xxxxxxxxxx29" hidden="1">{"via1",#N/A,TRUE,"general";"via2",#N/A,TRUE,"general";"via3",#N/A,TRUE,"general"}</definedName>
    <definedName name="xxxxxxxxxx29_1" hidden="1">{"via1",#N/A,TRUE,"general";"via2",#N/A,TRUE,"general";"via3",#N/A,TRUE,"general"}</definedName>
    <definedName name="XXXXXXXXXXXX" localSheetId="6">#REF!</definedName>
    <definedName name="XXXXXXXXXXXX">#REF!</definedName>
    <definedName name="XZXZV" hidden="1">{"via1",#N/A,TRUE,"general";"via2",#N/A,TRUE,"general";"via3",#N/A,TRUE,"general"}</definedName>
    <definedName name="XZXZV_1" hidden="1">{"via1",#N/A,TRUE,"general";"via2",#N/A,TRUE,"general";"via3",#N/A,TRUE,"general"}</definedName>
    <definedName name="Y">[25]!absc</definedName>
    <definedName name="y6y6" hidden="1">{"via1",#N/A,TRUE,"general";"via2",#N/A,TRUE,"general";"via3",#N/A,TRUE,"general"}</definedName>
    <definedName name="y6y6_1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ery_1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hy_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jyj_1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ey_1" hidden="1">{"via1",#N/A,TRUE,"general";"via2",#N/A,TRUE,"general";"via3",#N/A,TRUE,"general"}</definedName>
    <definedName name="yry" hidden="1">{"via1",#N/A,TRUE,"general";"via2",#N/A,TRUE,"general";"via3",#N/A,TRUE,"general"}</definedName>
    <definedName name="yry_1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_1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jt6_1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wyr_1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_1" hidden="1">{"via1",#N/A,TRUE,"general";"via2",#N/A,TRUE,"general";"via3",#N/A,TRUE,"general"}</definedName>
    <definedName name="ytryrty" hidden="1">{"via1",#N/A,TRUE,"general";"via2",#N/A,TRUE,"general";"via3",#N/A,TRUE,"general"}</definedName>
    <definedName name="ytryrty_1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RYUYT_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dfgd_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tu7_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ru_1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uytfgh_1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_1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yyh_1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tzacdfg_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_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dre54_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hgh_1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tu_1" hidden="1">{"via1",#N/A,TRUE,"general";"via2",#N/A,TRUE,"general";"via3",#N/A,TRUE,"general"}</definedName>
    <definedName name="yuuiiy" hidden="1">{"via1",#N/A,TRUE,"general";"via2",#N/A,TRUE,"general";"via3",#N/A,TRUE,"general"}</definedName>
    <definedName name="yuuiiy_1" hidden="1">{"via1",#N/A,TRUE,"general";"via2",#N/A,TRUE,"general";"via3",#N/A,TRUE,"general"}</definedName>
    <definedName name="yuuuuuu" hidden="1">{"via1",#N/A,TRUE,"general";"via2",#N/A,TRUE,"general";"via3",#N/A,TRUE,"general"}</definedName>
    <definedName name="yuuuuuu_1" hidden="1">{"via1",#N/A,TRUE,"general";"via2",#N/A,TRUE,"general";"via3",#N/A,TRUE,"general"}</definedName>
    <definedName name="yy" hidden="1">{"via1",#N/A,TRUE,"general";"via2",#N/A,TRUE,"general";"via3",#N/A,TRUE,"general"}</definedName>
    <definedName name="yy_1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_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uh_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hhh_1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f_1" hidden="1">{"via1",#N/A,TRUE,"general";"via2",#N/A,TRUE,"general";"via3",#N/A,TRUE,"general"}</definedName>
    <definedName name="z" localSheetId="6">#REF!</definedName>
    <definedName name="z">#REF!</definedName>
    <definedName name="zdervr" hidden="1">{"via1",#N/A,TRUE,"general";"via2",#N/A,TRUE,"general";"via3",#N/A,TRUE,"general"}</definedName>
    <definedName name="zdervr_1" hidden="1">{"via1",#N/A,TRUE,"general";"via2",#N/A,TRUE,"general";"via3",#N/A,TRUE,"general"}</definedName>
    <definedName name="ZDF">#REF!</definedName>
    <definedName name="zxczds" hidden="1">{"TAB1",#N/A,TRUE,"GENERAL";"TAB2",#N/A,TRUE,"GENERAL";"TAB3",#N/A,TRUE,"GENERAL";"TAB4",#N/A,TRUE,"GENERAL";"TAB5",#N/A,TRUE,"GENERAL"}</definedName>
    <definedName name="zxczds_1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sdftyu_1" hidden="1">{"via1",#N/A,TRUE,"general";"via2",#N/A,TRUE,"general";"via3",#N/A,TRUE,"general"}</definedName>
    <definedName name="zxvxczv" hidden="1">{"via1",#N/A,TRUE,"general";"via2",#N/A,TRUE,"general";"via3",#N/A,TRUE,"general"}</definedName>
    <definedName name="zxvxczv_1" hidden="1">{"via1",#N/A,TRUE,"general";"via2",#N/A,TRUE,"general";"via3",#N/A,TRUE,"general"}</definedName>
    <definedName name="ZZZZ" localSheetId="6">#REF!</definedName>
    <definedName name="ZZZZ">#REF!</definedName>
    <definedName name="ZZZZZZZZZZZ" localSheetId="6">'[22]A. P. U.'!#REF!</definedName>
    <definedName name="ZZZZZZZZZZZ">'[22]A. P. U.'!#REF!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6" i="6" l="1"/>
  <c r="B259" i="6"/>
  <c r="B258" i="6"/>
  <c r="I255" i="6"/>
  <c r="B252" i="6"/>
  <c r="AN247" i="6"/>
  <c r="F247" i="6"/>
  <c r="H247" i="6" s="1"/>
  <c r="E247" i="6"/>
  <c r="B247" i="6"/>
  <c r="F246" i="6"/>
  <c r="H246" i="6" s="1"/>
  <c r="E246" i="6"/>
  <c r="B246" i="6"/>
  <c r="F245" i="6"/>
  <c r="H245" i="6" s="1"/>
  <c r="E245" i="6"/>
  <c r="B245" i="6"/>
  <c r="F244" i="6"/>
  <c r="H244" i="6" s="1"/>
  <c r="E244" i="6"/>
  <c r="B244" i="6"/>
  <c r="F243" i="6"/>
  <c r="H243" i="6" s="1"/>
  <c r="E243" i="6"/>
  <c r="B243" i="6"/>
  <c r="F238" i="6"/>
  <c r="H238" i="6" s="1"/>
  <c r="B238" i="6"/>
  <c r="B237" i="6"/>
  <c r="G234" i="6"/>
  <c r="G231" i="6"/>
  <c r="B231" i="6"/>
  <c r="AH256" i="6" l="1"/>
  <c r="H248" i="6"/>
  <c r="I250" i="6" s="1"/>
  <c r="G211" i="6" l="1"/>
  <c r="B224" i="6"/>
  <c r="B223" i="6"/>
  <c r="AG222" i="6"/>
  <c r="I220" i="6"/>
  <c r="B217" i="6"/>
  <c r="AH215" i="6"/>
  <c r="AJ212" i="6"/>
  <c r="E212" i="6"/>
  <c r="B212" i="6"/>
  <c r="AH210" i="6"/>
  <c r="H203" i="6"/>
  <c r="B202" i="6"/>
  <c r="G199" i="6"/>
  <c r="G196" i="6"/>
  <c r="B196" i="6"/>
  <c r="G168" i="6"/>
  <c r="AS173" i="6"/>
  <c r="B186" i="6"/>
  <c r="B185" i="6"/>
  <c r="I182" i="6"/>
  <c r="B179" i="6"/>
  <c r="AN175" i="6"/>
  <c r="F171" i="6"/>
  <c r="H171" i="6" s="1"/>
  <c r="E171" i="6"/>
  <c r="B171" i="6"/>
  <c r="F170" i="6"/>
  <c r="H170" i="6" s="1"/>
  <c r="E170" i="6"/>
  <c r="B170" i="6"/>
  <c r="AG169" i="6"/>
  <c r="F169" i="6"/>
  <c r="H169" i="6" s="1"/>
  <c r="E169" i="6"/>
  <c r="B169" i="6"/>
  <c r="F168" i="6"/>
  <c r="H168" i="6" s="1"/>
  <c r="E168" i="6"/>
  <c r="B168" i="6"/>
  <c r="F167" i="6"/>
  <c r="H167" i="6" s="1"/>
  <c r="E167" i="6"/>
  <c r="B167" i="6"/>
  <c r="F162" i="6"/>
  <c r="H162" i="6" s="1"/>
  <c r="B162" i="6"/>
  <c r="F161" i="6"/>
  <c r="H161" i="6" s="1"/>
  <c r="B161" i="6"/>
  <c r="B160" i="6"/>
  <c r="G157" i="6"/>
  <c r="G154" i="6"/>
  <c r="B154" i="6"/>
  <c r="B145" i="6"/>
  <c r="B144" i="6"/>
  <c r="AH143" i="6"/>
  <c r="AI143" i="6" s="1"/>
  <c r="AG143" i="6"/>
  <c r="I141" i="6"/>
  <c r="AG140" i="6"/>
  <c r="AI140" i="6" s="1"/>
  <c r="AG139" i="6"/>
  <c r="AI139" i="6" s="1"/>
  <c r="AI141" i="6" s="1"/>
  <c r="AK141" i="6" s="1"/>
  <c r="G129" i="6" s="1"/>
  <c r="B138" i="6"/>
  <c r="AS133" i="6"/>
  <c r="F132" i="6"/>
  <c r="H132" i="6" s="1"/>
  <c r="E132" i="6"/>
  <c r="B132" i="6"/>
  <c r="F131" i="6"/>
  <c r="H131" i="6" s="1"/>
  <c r="E131" i="6"/>
  <c r="B131" i="6"/>
  <c r="G130" i="6"/>
  <c r="F130" i="6"/>
  <c r="E130" i="6"/>
  <c r="B130" i="6"/>
  <c r="AP129" i="6"/>
  <c r="AS129" i="6" s="1"/>
  <c r="F129" i="6"/>
  <c r="E129" i="6"/>
  <c r="B129" i="6"/>
  <c r="AP128" i="6"/>
  <c r="AS128" i="6" s="1"/>
  <c r="B122" i="6"/>
  <c r="AJ120" i="6"/>
  <c r="AJ121" i="6" s="1"/>
  <c r="AJ119" i="6"/>
  <c r="G119" i="6"/>
  <c r="G116" i="6"/>
  <c r="B116" i="6"/>
  <c r="L10" i="35"/>
  <c r="H129" i="6" l="1"/>
  <c r="G128" i="6"/>
  <c r="H130" i="6"/>
  <c r="D49" i="30" l="1"/>
  <c r="AG357" i="6"/>
  <c r="AG87" i="6" l="1"/>
  <c r="F316" i="6" l="1"/>
  <c r="H316" i="6" s="1"/>
  <c r="E316" i="6"/>
  <c r="B316" i="6"/>
  <c r="F315" i="6"/>
  <c r="H315" i="6" s="1"/>
  <c r="E315" i="6"/>
  <c r="B315" i="6"/>
  <c r="L9" i="35" l="1"/>
  <c r="K9" i="35"/>
  <c r="M9" i="35" s="1"/>
  <c r="K17" i="35"/>
  <c r="K16" i="35"/>
  <c r="B344" i="6"/>
  <c r="F344" i="6"/>
  <c r="H344" i="6" s="1"/>
  <c r="F343" i="6"/>
  <c r="H343" i="6" s="1"/>
  <c r="B343" i="6"/>
  <c r="F351" i="6"/>
  <c r="H351" i="6" s="1"/>
  <c r="E351" i="6"/>
  <c r="B351" i="6"/>
  <c r="F352" i="6"/>
  <c r="H352" i="6" s="1"/>
  <c r="E352" i="6"/>
  <c r="B352" i="6"/>
  <c r="F350" i="6"/>
  <c r="H350" i="6" s="1"/>
  <c r="E350" i="6"/>
  <c r="B350" i="6"/>
  <c r="B366" i="6"/>
  <c r="B365" i="6"/>
  <c r="I362" i="6"/>
  <c r="B359" i="6"/>
  <c r="AN353" i="6"/>
  <c r="F349" i="6"/>
  <c r="H349" i="6" s="1"/>
  <c r="E349" i="6"/>
  <c r="B349" i="6"/>
  <c r="B342" i="6"/>
  <c r="G339" i="6"/>
  <c r="G336" i="6"/>
  <c r="B336" i="6"/>
  <c r="L17" i="35" l="1"/>
  <c r="G17" i="35"/>
  <c r="H17" i="35" s="1"/>
  <c r="B327" i="6" l="1"/>
  <c r="B326" i="6"/>
  <c r="I323" i="6"/>
  <c r="B320" i="6"/>
  <c r="AN316" i="6"/>
  <c r="B309" i="6"/>
  <c r="G306" i="6"/>
  <c r="G303" i="6"/>
  <c r="B303" i="6"/>
  <c r="AX195" i="30"/>
  <c r="AW192" i="30"/>
  <c r="AX60" i="30"/>
  <c r="AW60" i="30"/>
  <c r="B293" i="6"/>
  <c r="B292" i="6"/>
  <c r="I289" i="6"/>
  <c r="B286" i="6"/>
  <c r="AN282" i="6"/>
  <c r="B275" i="6"/>
  <c r="G272" i="6"/>
  <c r="G269" i="6"/>
  <c r="B269" i="6"/>
  <c r="E21" i="34" l="1"/>
  <c r="M22" i="35" l="1"/>
  <c r="K25" i="35" l="1"/>
  <c r="D191" i="30"/>
  <c r="AW12" i="30"/>
  <c r="D189" i="30" l="1"/>
  <c r="F12" i="6" l="1"/>
  <c r="H12" i="6" s="1"/>
  <c r="B12" i="6"/>
  <c r="E20" i="34"/>
  <c r="E47" i="32"/>
  <c r="E54" i="32" s="1"/>
  <c r="E89" i="32" s="1"/>
  <c r="I89" i="32" s="1"/>
  <c r="E16" i="32"/>
  <c r="E19" i="32" s="1"/>
  <c r="E40" i="32" l="1"/>
  <c r="E96" i="32" s="1"/>
  <c r="I96" i="32" s="1"/>
  <c r="F16" i="32"/>
  <c r="F40" i="32" s="1"/>
  <c r="AY191" i="30"/>
  <c r="B34" i="6"/>
  <c r="B33" i="6"/>
  <c r="I30" i="6"/>
  <c r="B27" i="6"/>
  <c r="B11" i="6"/>
  <c r="G8" i="6"/>
  <c r="G5" i="6"/>
  <c r="B5" i="6"/>
  <c r="F85" i="6" l="1"/>
  <c r="H85" i="6" s="1"/>
  <c r="B85" i="6"/>
  <c r="E19" i="34"/>
  <c r="AG92" i="6"/>
  <c r="F84" i="6"/>
  <c r="H84" i="6" s="1"/>
  <c r="B84" i="6"/>
  <c r="E18" i="34"/>
  <c r="D17" i="34"/>
  <c r="E17" i="34" s="1"/>
  <c r="F94" i="6"/>
  <c r="H94" i="6" s="1"/>
  <c r="E94" i="6"/>
  <c r="B94" i="6"/>
  <c r="F91" i="6"/>
  <c r="H91" i="6" s="1"/>
  <c r="E91" i="6"/>
  <c r="B91" i="6"/>
  <c r="F93" i="6"/>
  <c r="H93" i="6" s="1"/>
  <c r="E93" i="6"/>
  <c r="B93" i="6"/>
  <c r="F92" i="6"/>
  <c r="H92" i="6" s="1"/>
  <c r="E92" i="6"/>
  <c r="B92" i="6"/>
  <c r="AN96" i="6"/>
  <c r="B107" i="6"/>
  <c r="B106" i="6"/>
  <c r="I103" i="6"/>
  <c r="B100" i="6"/>
  <c r="F90" i="6"/>
  <c r="H90" i="6" s="1"/>
  <c r="E90" i="6"/>
  <c r="B90" i="6"/>
  <c r="B83" i="6"/>
  <c r="G80" i="6"/>
  <c r="G77" i="6"/>
  <c r="B77" i="6"/>
  <c r="G55" i="6"/>
  <c r="G56" i="6"/>
  <c r="B43" i="6" l="1"/>
  <c r="B67" i="6"/>
  <c r="AL51" i="30"/>
  <c r="G51" i="30"/>
  <c r="AL53" i="30"/>
  <c r="G53" i="30"/>
  <c r="AL40" i="30"/>
  <c r="G40" i="30"/>
  <c r="J51" i="56" l="1"/>
  <c r="G51" i="56"/>
  <c r="J50" i="56"/>
  <c r="G50" i="56"/>
  <c r="J49" i="56"/>
  <c r="G49" i="56"/>
  <c r="J46" i="56"/>
  <c r="G46" i="56"/>
  <c r="J45" i="56"/>
  <c r="G45" i="56"/>
  <c r="J44" i="56"/>
  <c r="G44" i="56"/>
  <c r="J43" i="56"/>
  <c r="G43" i="56"/>
  <c r="J42" i="56"/>
  <c r="G42" i="56"/>
  <c r="J41" i="56"/>
  <c r="G41" i="56"/>
  <c r="J39" i="56"/>
  <c r="J38" i="56"/>
  <c r="G38" i="56"/>
  <c r="J37" i="56"/>
  <c r="G37" i="56"/>
  <c r="J36" i="56"/>
  <c r="G36" i="56"/>
  <c r="J34" i="56"/>
  <c r="J33" i="56"/>
  <c r="G33" i="56"/>
  <c r="J32" i="56"/>
  <c r="G32" i="56"/>
  <c r="G34" i="56" s="1"/>
  <c r="J30" i="56"/>
  <c r="J29" i="56"/>
  <c r="G29" i="56"/>
  <c r="J28" i="56"/>
  <c r="G28" i="56"/>
  <c r="G30" i="56" s="1"/>
  <c r="J26" i="56"/>
  <c r="J25" i="56"/>
  <c r="G25" i="56"/>
  <c r="J24" i="56"/>
  <c r="G24" i="56"/>
  <c r="J23" i="56"/>
  <c r="G23" i="56"/>
  <c r="J22" i="56"/>
  <c r="G22" i="56"/>
  <c r="J21" i="56"/>
  <c r="G21" i="56"/>
  <c r="J20" i="56"/>
  <c r="G20" i="56"/>
  <c r="J18" i="56"/>
  <c r="G18" i="56"/>
  <c r="J17" i="56"/>
  <c r="G17" i="56"/>
  <c r="J15" i="56"/>
  <c r="G15" i="56"/>
  <c r="J14" i="56"/>
  <c r="G14" i="56"/>
  <c r="J12" i="56"/>
  <c r="G12" i="56"/>
  <c r="J11" i="56"/>
  <c r="G11" i="56"/>
  <c r="AT9" i="56"/>
  <c r="AV8" i="56"/>
  <c r="AU8" i="56"/>
  <c r="AU9" i="56" s="1"/>
  <c r="K8" i="56"/>
  <c r="AT7" i="56"/>
  <c r="G26" i="56" l="1"/>
  <c r="G47" i="56"/>
  <c r="G39" i="56"/>
  <c r="K9" i="56"/>
  <c r="L8" i="56"/>
  <c r="K7" i="56"/>
  <c r="AW8" i="56"/>
  <c r="AV9" i="56"/>
  <c r="AW9" i="56" l="1"/>
  <c r="AX8" i="56"/>
  <c r="L9" i="56"/>
  <c r="M8" i="56"/>
  <c r="M9" i="56" l="1"/>
  <c r="N8" i="56"/>
  <c r="AY8" i="56"/>
  <c r="AX9" i="56"/>
  <c r="N9" i="56" l="1"/>
  <c r="O8" i="56"/>
  <c r="AY9" i="56"/>
  <c r="AZ8" i="56"/>
  <c r="BA8" i="56" l="1"/>
  <c r="AZ9" i="56"/>
  <c r="O9" i="56"/>
  <c r="P8" i="56"/>
  <c r="P9" i="56" l="1"/>
  <c r="Q8" i="56"/>
  <c r="BA9" i="56"/>
  <c r="BA7" i="56"/>
  <c r="BB8" i="56"/>
  <c r="Q9" i="56" l="1"/>
  <c r="R8" i="56"/>
  <c r="BC8" i="56"/>
  <c r="BB9" i="56"/>
  <c r="R7" i="56" l="1"/>
  <c r="R9" i="56"/>
  <c r="S8" i="56"/>
  <c r="BC9" i="56"/>
  <c r="BD8" i="56"/>
  <c r="BE8" i="56" l="1"/>
  <c r="BD9" i="56"/>
  <c r="S9" i="56"/>
  <c r="T8" i="56"/>
  <c r="T9" i="56" l="1"/>
  <c r="U8" i="56"/>
  <c r="BE9" i="56"/>
  <c r="BF8" i="56"/>
  <c r="BG8" i="56" l="1"/>
  <c r="BF9" i="56"/>
  <c r="U9" i="56"/>
  <c r="V8" i="56"/>
  <c r="V9" i="56" l="1"/>
  <c r="W8" i="56"/>
  <c r="BG9" i="56"/>
  <c r="BH8" i="56"/>
  <c r="BI8" i="56" l="1"/>
  <c r="BH7" i="56"/>
  <c r="BH9" i="56"/>
  <c r="W9" i="56"/>
  <c r="X8" i="56"/>
  <c r="X9" i="56" l="1"/>
  <c r="Y8" i="56"/>
  <c r="BI9" i="56"/>
  <c r="BJ8" i="56"/>
  <c r="BK8" i="56" l="1"/>
  <c r="BJ9" i="56"/>
  <c r="Y9" i="56"/>
  <c r="Z8" i="56"/>
  <c r="Y7" i="56"/>
  <c r="Z9" i="56" l="1"/>
  <c r="AA8" i="56"/>
  <c r="BK9" i="56"/>
  <c r="BL8" i="56"/>
  <c r="BM8" i="56" l="1"/>
  <c r="BL9" i="56"/>
  <c r="AA9" i="56"/>
  <c r="AB8" i="56"/>
  <c r="AB9" i="56" l="1"/>
  <c r="AC8" i="56"/>
  <c r="BM9" i="56"/>
  <c r="BN8" i="56"/>
  <c r="BN9" i="56" s="1"/>
  <c r="AC9" i="56" l="1"/>
  <c r="AD8" i="56"/>
  <c r="AD9" i="56" l="1"/>
  <c r="AE8" i="56"/>
  <c r="AE9" i="56" l="1"/>
  <c r="AF8" i="56"/>
  <c r="AF7" i="56" l="1"/>
  <c r="AF9" i="56"/>
  <c r="AG8" i="56"/>
  <c r="AG9" i="56" l="1"/>
  <c r="AH8" i="56"/>
  <c r="AH9" i="56" l="1"/>
  <c r="AI8" i="56"/>
  <c r="AI9" i="56" l="1"/>
  <c r="AJ8" i="56"/>
  <c r="AJ9" i="56" l="1"/>
  <c r="AK8" i="56"/>
  <c r="AK9" i="56" l="1"/>
  <c r="AL8" i="56"/>
  <c r="AL9" i="56" l="1"/>
  <c r="AM8" i="56"/>
  <c r="AM9" i="56" l="1"/>
  <c r="AN8" i="56"/>
  <c r="AM7" i="56"/>
  <c r="AN9" i="56" l="1"/>
  <c r="AO8" i="56"/>
  <c r="AO9" i="56" l="1"/>
  <c r="AP8" i="56"/>
  <c r="AP9" i="56" l="1"/>
  <c r="AQ8" i="56"/>
  <c r="AQ9" i="56" l="1"/>
  <c r="AR8" i="56"/>
  <c r="AR9" i="56" l="1"/>
  <c r="AS8" i="56"/>
  <c r="AS9" i="56" s="1"/>
  <c r="G16" i="46" l="1"/>
  <c r="F15" i="46"/>
  <c r="J15" i="46" s="1"/>
  <c r="K20" i="32" l="1"/>
  <c r="N20" i="32" s="1"/>
  <c r="AW18" i="30"/>
  <c r="AR19" i="30"/>
  <c r="G19" i="30"/>
  <c r="D29" i="34"/>
  <c r="D27" i="34"/>
  <c r="I28" i="34"/>
  <c r="D65" i="30" l="1"/>
  <c r="AX62" i="30"/>
  <c r="G19" i="37"/>
  <c r="AL30" i="30" l="1"/>
  <c r="G30" i="30"/>
  <c r="D18" i="30"/>
  <c r="D175" i="30"/>
  <c r="A174" i="30"/>
  <c r="A175" i="30" l="1"/>
  <c r="A176" i="30"/>
  <c r="A177" i="30" s="1"/>
  <c r="A178" i="30" l="1"/>
  <c r="A179" i="30" l="1"/>
  <c r="A180" i="30"/>
  <c r="D115" i="30"/>
  <c r="G115" i="30"/>
  <c r="A183" i="30" l="1"/>
  <c r="A184" i="30" l="1"/>
  <c r="A185" i="30" l="1"/>
  <c r="F18" i="6"/>
  <c r="H18" i="6" s="1"/>
  <c r="B18" i="6"/>
  <c r="E18" i="6"/>
  <c r="D67" i="30"/>
  <c r="AR18" i="30"/>
  <c r="A186" i="30" l="1"/>
  <c r="E19" i="6"/>
  <c r="B20" i="6"/>
  <c r="G7" i="30"/>
  <c r="D16" i="34"/>
  <c r="E20" i="6" l="1"/>
  <c r="A187" i="30"/>
  <c r="AR2" i="30"/>
  <c r="G122" i="30"/>
  <c r="G120" i="30"/>
  <c r="G119" i="30"/>
  <c r="G118" i="30"/>
  <c r="G117" i="30"/>
  <c r="G116" i="30"/>
  <c r="G114" i="30"/>
  <c r="G104" i="30"/>
  <c r="G90" i="30"/>
  <c r="G89" i="30"/>
  <c r="G28" i="30"/>
  <c r="G27" i="30"/>
  <c r="A188" i="30" l="1"/>
  <c r="A189" i="30" s="1"/>
  <c r="A190" i="30" s="1"/>
  <c r="A191" i="30" s="1"/>
  <c r="A192" i="30" s="1"/>
  <c r="A193" i="30" s="1"/>
  <c r="B22" i="6"/>
  <c r="B233" i="30"/>
  <c r="B21" i="6"/>
  <c r="B208" i="6"/>
  <c r="B211" i="6"/>
  <c r="D66" i="30"/>
  <c r="D69" i="30"/>
  <c r="C326" i="37" l="1"/>
  <c r="C44" i="37"/>
  <c r="AT149" i="30" l="1"/>
  <c r="AR150" i="30"/>
  <c r="AS149" i="30"/>
  <c r="AR149" i="30"/>
  <c r="D146" i="30"/>
  <c r="E16" i="34"/>
  <c r="D32" i="34"/>
  <c r="D168" i="30" l="1"/>
  <c r="AR145" i="30"/>
  <c r="AS145" i="30" s="1"/>
  <c r="G136" i="30"/>
  <c r="AU146" i="30" l="1"/>
  <c r="AU145" i="30"/>
  <c r="AT122" i="30"/>
  <c r="AU119" i="30"/>
  <c r="AU116" i="30"/>
  <c r="AU114" i="30"/>
  <c r="AJ117" i="30" l="1"/>
  <c r="G98" i="30"/>
  <c r="AJ98" i="30"/>
  <c r="G97" i="30"/>
  <c r="AJ97" i="30"/>
  <c r="AJ96" i="30"/>
  <c r="G96" i="30"/>
  <c r="G12" i="30"/>
  <c r="G11" i="30"/>
  <c r="G170" i="30"/>
  <c r="G165" i="30"/>
  <c r="G164" i="30"/>
  <c r="G146" i="30"/>
  <c r="G145" i="30"/>
  <c r="G135" i="30"/>
  <c r="G134" i="30"/>
  <c r="G133" i="30"/>
  <c r="G130" i="30"/>
  <c r="G129" i="30"/>
  <c r="G125" i="30"/>
  <c r="G124" i="30"/>
  <c r="G123" i="30"/>
  <c r="G121" i="30"/>
  <c r="G113" i="30"/>
  <c r="G112" i="30"/>
  <c r="G111" i="30"/>
  <c r="G110" i="30"/>
  <c r="G108" i="30"/>
  <c r="G107" i="30"/>
  <c r="G106" i="30"/>
  <c r="G105" i="30"/>
  <c r="G102" i="30"/>
  <c r="G101" i="30"/>
  <c r="G100" i="30"/>
  <c r="G99" i="30"/>
  <c r="G95" i="30"/>
  <c r="G94" i="30"/>
  <c r="G93" i="30"/>
  <c r="G92" i="30"/>
  <c r="G91" i="30"/>
  <c r="G88" i="30"/>
  <c r="G81" i="30"/>
  <c r="G72" i="30"/>
  <c r="G67" i="30"/>
  <c r="G61" i="30"/>
  <c r="G60" i="30"/>
  <c r="G56" i="30"/>
  <c r="G59" i="30"/>
  <c r="G58" i="30"/>
  <c r="G20" i="30"/>
  <c r="G21" i="30"/>
  <c r="G18" i="30"/>
  <c r="D131" i="30" l="1"/>
  <c r="D12" i="34" l="1"/>
  <c r="F237" i="6" l="1"/>
  <c r="F202" i="6"/>
  <c r="F122" i="6"/>
  <c r="F160" i="6"/>
  <c r="F342" i="6"/>
  <c r="F309" i="6"/>
  <c r="F275" i="6"/>
  <c r="F11" i="6"/>
  <c r="F83" i="6"/>
  <c r="E43" i="34"/>
  <c r="D42" i="34"/>
  <c r="E42" i="34" s="1"/>
  <c r="D41" i="34"/>
  <c r="E41" i="34" s="1"/>
  <c r="D40" i="34"/>
  <c r="D39" i="34"/>
  <c r="E39" i="34" s="1"/>
  <c r="D38" i="34"/>
  <c r="E38" i="34" s="1"/>
  <c r="D37" i="34"/>
  <c r="E37" i="34" s="1"/>
  <c r="D36" i="34"/>
  <c r="D35" i="34"/>
  <c r="E35" i="34" s="1"/>
  <c r="D34" i="34"/>
  <c r="E34" i="34" s="1"/>
  <c r="D33" i="34"/>
  <c r="E33" i="34" s="1"/>
  <c r="E26" i="34"/>
  <c r="I26" i="34"/>
  <c r="D25" i="34"/>
  <c r="D15" i="34"/>
  <c r="E15" i="34" s="1"/>
  <c r="D14" i="34"/>
  <c r="E14" i="34" s="1"/>
  <c r="D13" i="34"/>
  <c r="E13" i="34" s="1"/>
  <c r="D11" i="34"/>
  <c r="E11" i="34" s="1"/>
  <c r="D10" i="34"/>
  <c r="D9" i="34"/>
  <c r="E9" i="34" s="1"/>
  <c r="D8" i="34"/>
  <c r="E8" i="34" s="1"/>
  <c r="D7" i="34"/>
  <c r="E7" i="34" s="1"/>
  <c r="E10" i="44"/>
  <c r="E8" i="44"/>
  <c r="D170" i="30"/>
  <c r="D169" i="30"/>
  <c r="D167" i="30"/>
  <c r="D164" i="30"/>
  <c r="D163" i="30"/>
  <c r="D159" i="30"/>
  <c r="D155" i="30"/>
  <c r="D154" i="30"/>
  <c r="F154" i="30"/>
  <c r="H154" i="30" s="1"/>
  <c r="J154" i="30"/>
  <c r="D149" i="30"/>
  <c r="F148" i="30"/>
  <c r="I148" i="30"/>
  <c r="K148" i="30"/>
  <c r="M148" i="30" s="1"/>
  <c r="Q148" i="30"/>
  <c r="S148" i="30"/>
  <c r="E145" i="30"/>
  <c r="K145" i="30"/>
  <c r="L145" i="30" s="1"/>
  <c r="D139" i="30"/>
  <c r="D138" i="30"/>
  <c r="D137" i="30"/>
  <c r="D129" i="30"/>
  <c r="D123" i="30"/>
  <c r="AJ122" i="30"/>
  <c r="D122" i="30" s="1"/>
  <c r="AJ121" i="30"/>
  <c r="AJ120" i="30"/>
  <c r="AJ119" i="30"/>
  <c r="D119" i="30" s="1"/>
  <c r="AJ118" i="30"/>
  <c r="AJ116" i="30"/>
  <c r="AJ114" i="30"/>
  <c r="AJ113" i="30"/>
  <c r="D113" i="30" s="1"/>
  <c r="AJ112" i="30"/>
  <c r="D112" i="30" s="1"/>
  <c r="AJ111" i="30"/>
  <c r="D111" i="30" s="1"/>
  <c r="AJ110" i="30"/>
  <c r="D110" i="30" s="1"/>
  <c r="AJ109" i="30"/>
  <c r="D109" i="30" s="1"/>
  <c r="AJ108" i="30"/>
  <c r="AJ107" i="30"/>
  <c r="D107" i="30" s="1"/>
  <c r="AJ106" i="30"/>
  <c r="D106" i="30" s="1"/>
  <c r="AJ105" i="30"/>
  <c r="AJ104" i="30"/>
  <c r="D104" i="30" s="1"/>
  <c r="AJ103" i="30"/>
  <c r="D103" i="30" s="1"/>
  <c r="AJ102" i="30"/>
  <c r="D102" i="30" s="1"/>
  <c r="AJ101" i="30"/>
  <c r="D101" i="30" s="1"/>
  <c r="AJ100" i="30"/>
  <c r="D100" i="30" s="1"/>
  <c r="AJ99" i="30"/>
  <c r="AJ95" i="30"/>
  <c r="D95" i="30" s="1"/>
  <c r="AJ94" i="30"/>
  <c r="D94" i="30" s="1"/>
  <c r="AJ93" i="30"/>
  <c r="AJ92" i="30"/>
  <c r="D92" i="30" s="1"/>
  <c r="AJ91" i="30"/>
  <c r="D91" i="30" s="1"/>
  <c r="AJ90" i="30"/>
  <c r="D90" i="30" s="1"/>
  <c r="AJ89" i="30"/>
  <c r="D89" i="30" s="1"/>
  <c r="AJ88" i="30"/>
  <c r="D88" i="30" s="1"/>
  <c r="AN81" i="30"/>
  <c r="AJ81" i="30" s="1"/>
  <c r="D81" i="30" s="1"/>
  <c r="AN79" i="30"/>
  <c r="AJ79" i="30" s="1"/>
  <c r="D59" i="30"/>
  <c r="D58" i="30"/>
  <c r="D57" i="30"/>
  <c r="AL27" i="30"/>
  <c r="D22" i="30"/>
  <c r="D14" i="30"/>
  <c r="K154" i="30" l="1"/>
  <c r="J25" i="46" l="1"/>
  <c r="F17" i="46"/>
  <c r="F21" i="46"/>
  <c r="J21" i="46" s="1"/>
  <c r="J17" i="46" l="1"/>
  <c r="F82" i="32" l="1"/>
  <c r="I82" i="32" l="1"/>
  <c r="F89" i="32"/>
  <c r="F127" i="32"/>
  <c r="F21" i="32" l="1"/>
  <c r="H17" i="32"/>
  <c r="H18" i="32"/>
  <c r="H25" i="32"/>
  <c r="H26" i="32"/>
  <c r="H31" i="32"/>
  <c r="H16" i="32"/>
  <c r="H21" i="32" l="1"/>
  <c r="F24" i="32"/>
  <c r="H24" i="32" s="1"/>
  <c r="F23" i="32"/>
  <c r="H23" i="32" s="1"/>
  <c r="L20" i="32" l="1"/>
  <c r="M20" i="32" s="1"/>
  <c r="J103" i="32"/>
  <c r="K111" i="32"/>
  <c r="L111" i="32" s="1"/>
  <c r="J111" i="32"/>
  <c r="J110" i="32"/>
  <c r="J109" i="32"/>
  <c r="J108" i="32"/>
  <c r="N106" i="32"/>
  <c r="L106" i="32"/>
  <c r="F103" i="32"/>
  <c r="J114" i="32" s="1"/>
  <c r="J115" i="32" s="1"/>
  <c r="E103" i="32"/>
  <c r="E106" i="32" s="1"/>
  <c r="E107" i="32" s="1"/>
  <c r="E108" i="32" s="1"/>
  <c r="E109" i="32" s="1"/>
  <c r="E110" i="32" s="1"/>
  <c r="E111" i="32" s="1"/>
  <c r="E114" i="32" s="1"/>
  <c r="E115" i="32" s="1"/>
  <c r="E116" i="32" s="1"/>
  <c r="E117" i="32" s="1"/>
  <c r="E119" i="32" s="1"/>
  <c r="F19" i="32"/>
  <c r="H19" i="32" s="1"/>
  <c r="F68" i="32"/>
  <c r="M111" i="32" l="1"/>
  <c r="M106" i="32"/>
  <c r="N111" i="32"/>
  <c r="F108" i="32"/>
  <c r="F116" i="32"/>
  <c r="F111" i="32"/>
  <c r="D111" i="32" s="1"/>
  <c r="F110" i="32"/>
  <c r="D110" i="32" s="1"/>
  <c r="F115" i="32"/>
  <c r="F119" i="32"/>
  <c r="F114" i="32"/>
  <c r="F107" i="32"/>
  <c r="F117" i="32"/>
  <c r="F109" i="32"/>
  <c r="D109" i="32" s="1"/>
  <c r="K109" i="32"/>
  <c r="K107" i="32"/>
  <c r="L107" i="32" s="1"/>
  <c r="M107" i="32" s="1"/>
  <c r="K110" i="32"/>
  <c r="K108" i="32" l="1"/>
  <c r="N108" i="32" s="1"/>
  <c r="N107" i="32"/>
  <c r="N110" i="32"/>
  <c r="L110" i="32"/>
  <c r="M110" i="32" s="1"/>
  <c r="D107" i="32"/>
  <c r="F47" i="32"/>
  <c r="F54" i="32" s="1"/>
  <c r="L108" i="32" l="1"/>
  <c r="M108" i="32" s="1"/>
  <c r="D19" i="32"/>
  <c r="F20" i="32"/>
  <c r="F22" i="32"/>
  <c r="D23" i="32"/>
  <c r="D24" i="32"/>
  <c r="F27" i="32"/>
  <c r="F28" i="32"/>
  <c r="H28" i="32" s="1"/>
  <c r="F29" i="32"/>
  <c r="H29" i="32" s="1"/>
  <c r="F30" i="32"/>
  <c r="H30" i="32" s="1"/>
  <c r="I16" i="32"/>
  <c r="K24" i="32"/>
  <c r="L24" i="32" s="1"/>
  <c r="M24" i="32" s="1"/>
  <c r="P24" i="32"/>
  <c r="K23" i="32"/>
  <c r="L23" i="32" s="1"/>
  <c r="M23" i="32" s="1"/>
  <c r="K22" i="32"/>
  <c r="N22" i="32" s="1"/>
  <c r="K21" i="32"/>
  <c r="N21" i="32" s="1"/>
  <c r="J24" i="32"/>
  <c r="N19" i="32"/>
  <c r="J23" i="32"/>
  <c r="J22" i="32"/>
  <c r="J21" i="32"/>
  <c r="L19" i="32"/>
  <c r="M19" i="32" s="1"/>
  <c r="H27" i="32" l="1"/>
  <c r="K81" i="32"/>
  <c r="K82" i="32" s="1"/>
  <c r="L82" i="32" s="1"/>
  <c r="D22" i="32"/>
  <c r="H22" i="32"/>
  <c r="D20" i="32"/>
  <c r="H20" i="32"/>
  <c r="N23" i="32"/>
  <c r="F61" i="32"/>
  <c r="F75" i="32"/>
  <c r="F96" i="32" s="1"/>
  <c r="E68" i="32"/>
  <c r="I19" i="32"/>
  <c r="E20" i="32"/>
  <c r="E21" i="32" s="1"/>
  <c r="E22" i="32" s="1"/>
  <c r="E23" i="32" s="1"/>
  <c r="E24" i="32" s="1"/>
  <c r="E27" i="32" s="1"/>
  <c r="E28" i="32" s="1"/>
  <c r="E29" i="32" s="1"/>
  <c r="E30" i="32" s="1"/>
  <c r="E32" i="32" s="1"/>
  <c r="F32" i="32" s="1"/>
  <c r="H32" i="32" s="1"/>
  <c r="N24" i="32"/>
  <c r="E127" i="32"/>
  <c r="L21" i="32"/>
  <c r="M21" i="32" s="1"/>
  <c r="L22" i="32"/>
  <c r="M22" i="32" s="1"/>
  <c r="F35" i="32" l="1"/>
  <c r="F36" i="32" s="1"/>
  <c r="E61" i="32"/>
  <c r="E75" i="32" l="1"/>
  <c r="E82" i="32" s="1"/>
  <c r="D21" i="30"/>
  <c r="E25" i="30" l="1"/>
  <c r="H205" i="37" l="1"/>
  <c r="H65" i="37"/>
  <c r="H170" i="37"/>
  <c r="H27" i="37"/>
  <c r="H277" i="37"/>
  <c r="H136" i="37"/>
  <c r="H240" i="37"/>
  <c r="H101" i="37"/>
  <c r="B1" i="47"/>
  <c r="C256" i="37"/>
  <c r="C80" i="37"/>
  <c r="C6" i="37"/>
  <c r="D2" i="46"/>
  <c r="B2" i="44" l="1"/>
  <c r="A2" i="30"/>
  <c r="Q144" i="30"/>
  <c r="R144" i="30" s="1"/>
  <c r="K144" i="30"/>
  <c r="L144" i="30" s="1"/>
  <c r="M144" i="30" s="1"/>
  <c r="O148" i="30"/>
  <c r="R148" i="30" s="1"/>
  <c r="T148" i="30" s="1"/>
  <c r="A2" i="34"/>
  <c r="B2" i="32"/>
  <c r="E9" i="47" l="1"/>
  <c r="E8" i="47"/>
  <c r="I18" i="47" l="1"/>
  <c r="I19" i="47"/>
  <c r="I21" i="47"/>
  <c r="I23" i="47"/>
  <c r="I24" i="47"/>
  <c r="I25" i="47"/>
  <c r="I26" i="47"/>
  <c r="H29" i="47"/>
  <c r="H30" i="47"/>
  <c r="H31" i="47"/>
  <c r="H32" i="47"/>
  <c r="H33" i="47"/>
  <c r="D2" i="35" l="1"/>
  <c r="K37" i="46" l="1"/>
  <c r="K35" i="46"/>
  <c r="K40" i="46" s="1"/>
  <c r="F23" i="46" l="1"/>
  <c r="F16" i="46"/>
  <c r="J16" i="46" s="1"/>
  <c r="J33" i="47" l="1"/>
  <c r="J29" i="47"/>
  <c r="H26" i="47"/>
  <c r="H25" i="47"/>
  <c r="H24" i="47"/>
  <c r="H23" i="47"/>
  <c r="H22" i="47"/>
  <c r="H21" i="47"/>
  <c r="H19" i="47"/>
  <c r="H18" i="47"/>
  <c r="J31" i="47" l="1"/>
  <c r="J21" i="47"/>
  <c r="J18" i="47"/>
  <c r="J23" i="47"/>
  <c r="J25" i="47"/>
  <c r="J30" i="47"/>
  <c r="J32" i="47"/>
  <c r="J26" i="47"/>
  <c r="J19" i="47"/>
  <c r="J22" i="47"/>
  <c r="J24" i="47"/>
  <c r="J34" i="47" l="1"/>
  <c r="J27" i="47"/>
  <c r="K41" i="46"/>
  <c r="F24" i="46"/>
  <c r="J24" i="46" s="1"/>
  <c r="J22" i="46" s="1"/>
  <c r="J23" i="46"/>
  <c r="F20" i="46"/>
  <c r="J20" i="46" s="1"/>
  <c r="F19" i="46"/>
  <c r="J19" i="46" s="1"/>
  <c r="E5" i="46"/>
  <c r="J18" i="46" l="1"/>
  <c r="J36" i="47"/>
  <c r="J37" i="47" s="1"/>
  <c r="J38" i="47" s="1"/>
  <c r="E11" i="47" s="1"/>
  <c r="J14" i="46"/>
  <c r="B66" i="6" l="1"/>
  <c r="B49" i="6" l="1"/>
  <c r="H33" i="37" l="1"/>
  <c r="C33" i="37"/>
  <c r="C32" i="37"/>
  <c r="D27" i="37"/>
  <c r="I27" i="37" s="1"/>
  <c r="J29" i="37" s="1"/>
  <c r="C26" i="37"/>
  <c r="H23" i="37"/>
  <c r="F23" i="37"/>
  <c r="C23" i="37"/>
  <c r="F22" i="37"/>
  <c r="C22" i="37"/>
  <c r="F21" i="37"/>
  <c r="C21" i="37"/>
  <c r="F20" i="37"/>
  <c r="C20" i="37"/>
  <c r="F19" i="37"/>
  <c r="C19" i="37"/>
  <c r="G13" i="37"/>
  <c r="C13" i="37"/>
  <c r="H12" i="37"/>
  <c r="C12" i="37"/>
  <c r="D60" i="30" l="1"/>
  <c r="I19" i="37"/>
  <c r="D56" i="30"/>
  <c r="F212" i="6" s="1"/>
  <c r="H212" i="6" s="1"/>
  <c r="D8" i="30"/>
  <c r="D15" i="30"/>
  <c r="G21" i="37" l="1"/>
  <c r="I21" i="37" s="1"/>
  <c r="G20" i="37"/>
  <c r="I20" i="37" s="1"/>
  <c r="G22" i="37"/>
  <c r="I22" i="37" s="1"/>
  <c r="G23" i="37"/>
  <c r="I23" i="37" s="1"/>
  <c r="J24" i="37" l="1"/>
  <c r="G46" i="6" l="1"/>
  <c r="D277" i="37" l="1"/>
  <c r="H269" i="37"/>
  <c r="C283" i="37"/>
  <c r="C282" i="37"/>
  <c r="C276" i="37"/>
  <c r="H273" i="37"/>
  <c r="G273" i="37"/>
  <c r="F273" i="37"/>
  <c r="C273" i="37"/>
  <c r="G272" i="37"/>
  <c r="F272" i="37"/>
  <c r="C272" i="37"/>
  <c r="G271" i="37"/>
  <c r="I271" i="37" s="1"/>
  <c r="F271" i="37"/>
  <c r="C271" i="37"/>
  <c r="G270" i="37"/>
  <c r="F270" i="37"/>
  <c r="C270" i="37"/>
  <c r="F269" i="37"/>
  <c r="C269" i="37"/>
  <c r="G263" i="37"/>
  <c r="C263" i="37"/>
  <c r="H262" i="37"/>
  <c r="C262" i="37"/>
  <c r="I273" i="37" l="1"/>
  <c r="I270" i="37"/>
  <c r="I272" i="37"/>
  <c r="I277" i="37"/>
  <c r="J279" i="37" s="1"/>
  <c r="C235" i="37" l="1"/>
  <c r="F235" i="37"/>
  <c r="G235" i="37"/>
  <c r="I235" i="37" s="1"/>
  <c r="H236" i="37" l="1"/>
  <c r="H234" i="37"/>
  <c r="H233" i="37"/>
  <c r="H232" i="37"/>
  <c r="H231" i="37"/>
  <c r="C246" i="37"/>
  <c r="C245" i="37"/>
  <c r="C239" i="37"/>
  <c r="G236" i="37"/>
  <c r="F236" i="37"/>
  <c r="C236" i="37"/>
  <c r="G234" i="37"/>
  <c r="F234" i="37"/>
  <c r="C234" i="37"/>
  <c r="G233" i="37"/>
  <c r="F233" i="37"/>
  <c r="C233" i="37"/>
  <c r="G232" i="37"/>
  <c r="F232" i="37"/>
  <c r="C232" i="37"/>
  <c r="F231" i="37"/>
  <c r="C231" i="37"/>
  <c r="C225" i="37"/>
  <c r="H224" i="37"/>
  <c r="C224" i="37"/>
  <c r="D240" i="37" l="1"/>
  <c r="I240" i="37" s="1"/>
  <c r="J242" i="37" s="1"/>
  <c r="I232" i="37"/>
  <c r="I233" i="37"/>
  <c r="I234" i="37"/>
  <c r="I236" i="37"/>
  <c r="U144" i="30" l="1"/>
  <c r="W144" i="30" s="1"/>
  <c r="H201" i="37" l="1"/>
  <c r="H166" i="37"/>
  <c r="H132" i="37"/>
  <c r="H97" i="37"/>
  <c r="H61" i="37"/>
  <c r="N119" i="37"/>
  <c r="M119" i="37"/>
  <c r="O119" i="37" l="1"/>
  <c r="P119" i="37" s="1"/>
  <c r="C211" i="37" l="1"/>
  <c r="C210" i="37"/>
  <c r="C204" i="37"/>
  <c r="G201" i="37"/>
  <c r="F201" i="37"/>
  <c r="C201" i="37"/>
  <c r="G200" i="37"/>
  <c r="I200" i="37" s="1"/>
  <c r="F200" i="37"/>
  <c r="C200" i="37"/>
  <c r="D205" i="37"/>
  <c r="I205" i="37" s="1"/>
  <c r="J207" i="37" s="1"/>
  <c r="G199" i="37"/>
  <c r="I199" i="37" s="1"/>
  <c r="F199" i="37"/>
  <c r="C199" i="37"/>
  <c r="F198" i="37"/>
  <c r="C198" i="37"/>
  <c r="C192" i="37"/>
  <c r="H191" i="37"/>
  <c r="C191" i="37"/>
  <c r="C185" i="37"/>
  <c r="I201" i="37" l="1"/>
  <c r="H165" i="37" l="1"/>
  <c r="H164" i="37"/>
  <c r="H163" i="37"/>
  <c r="H131" i="37"/>
  <c r="H130" i="37"/>
  <c r="H129" i="37"/>
  <c r="H60" i="37"/>
  <c r="H59" i="37"/>
  <c r="H58" i="37"/>
  <c r="H57" i="37"/>
  <c r="H156" i="37"/>
  <c r="H122" i="37" l="1"/>
  <c r="D170" i="37"/>
  <c r="I170" i="37" s="1"/>
  <c r="J172" i="37" s="1"/>
  <c r="G166" i="37"/>
  <c r="F166" i="37"/>
  <c r="C166" i="37"/>
  <c r="C157" i="37"/>
  <c r="D136" i="37"/>
  <c r="I136" i="37" s="1"/>
  <c r="J138" i="37" s="1"/>
  <c r="G164" i="37"/>
  <c r="I164" i="37" s="1"/>
  <c r="G130" i="37"/>
  <c r="I130" i="37" s="1"/>
  <c r="G132" i="37"/>
  <c r="F132" i="37"/>
  <c r="C132" i="37"/>
  <c r="C123" i="37"/>
  <c r="C176" i="37"/>
  <c r="C175" i="37"/>
  <c r="C169" i="37"/>
  <c r="G165" i="37"/>
  <c r="F165" i="37"/>
  <c r="C165" i="37"/>
  <c r="F164" i="37"/>
  <c r="C164" i="37"/>
  <c r="F163" i="37"/>
  <c r="C163" i="37"/>
  <c r="C156" i="37"/>
  <c r="C150" i="37"/>
  <c r="C218" i="37" s="1"/>
  <c r="C142" i="37"/>
  <c r="C141" i="37"/>
  <c r="C135" i="37"/>
  <c r="G131" i="37"/>
  <c r="F131" i="37"/>
  <c r="C131" i="37"/>
  <c r="F130" i="37"/>
  <c r="C130" i="37"/>
  <c r="F129" i="37"/>
  <c r="C129" i="37"/>
  <c r="C122" i="37"/>
  <c r="C116" i="37"/>
  <c r="G97" i="37"/>
  <c r="F97" i="37"/>
  <c r="C97" i="37"/>
  <c r="L61" i="37"/>
  <c r="C61" i="37"/>
  <c r="F61" i="37"/>
  <c r="G61" i="37"/>
  <c r="L73" i="37"/>
  <c r="L74" i="37" s="1"/>
  <c r="L70" i="37"/>
  <c r="L71" i="37" s="1"/>
  <c r="G51" i="37"/>
  <c r="I166" i="37" l="1"/>
  <c r="I131" i="37"/>
  <c r="I165" i="37"/>
  <c r="I97" i="37"/>
  <c r="I132" i="37"/>
  <c r="I61" i="37"/>
  <c r="G43" i="6" l="1"/>
  <c r="F49" i="6"/>
  <c r="B55" i="6"/>
  <c r="E55" i="6"/>
  <c r="F55" i="6"/>
  <c r="H55" i="6" s="1"/>
  <c r="B56" i="6"/>
  <c r="E56" i="6"/>
  <c r="F56" i="6"/>
  <c r="H56" i="6" s="1"/>
  <c r="B60" i="6"/>
  <c r="I63" i="6"/>
  <c r="G94" i="37"/>
  <c r="I94" i="37" s="1"/>
  <c r="G95" i="37"/>
  <c r="G96" i="37"/>
  <c r="G58" i="37"/>
  <c r="G269" i="37"/>
  <c r="I269" i="37" s="1"/>
  <c r="J274" i="37" s="1"/>
  <c r="C107" i="37"/>
  <c r="C106" i="37"/>
  <c r="C100" i="37"/>
  <c r="F96" i="37"/>
  <c r="C96" i="37"/>
  <c r="D101" i="37"/>
  <c r="I101" i="37" s="1"/>
  <c r="J103" i="37" s="1"/>
  <c r="F95" i="37"/>
  <c r="C95" i="37"/>
  <c r="F94" i="37"/>
  <c r="C94" i="37"/>
  <c r="F93" i="37"/>
  <c r="C93" i="37"/>
  <c r="C87" i="37"/>
  <c r="H86" i="37"/>
  <c r="C86" i="37"/>
  <c r="C71" i="37"/>
  <c r="C70" i="37"/>
  <c r="D65" i="37"/>
  <c r="I65" i="37" s="1"/>
  <c r="J67" i="37" s="1"/>
  <c r="C64" i="37"/>
  <c r="G60" i="37"/>
  <c r="F60" i="37"/>
  <c r="C60" i="37"/>
  <c r="G59" i="37"/>
  <c r="I59" i="37" s="1"/>
  <c r="F59" i="37"/>
  <c r="C59" i="37"/>
  <c r="F58" i="37"/>
  <c r="C58" i="37"/>
  <c r="F57" i="37"/>
  <c r="C57" i="37"/>
  <c r="C51" i="37"/>
  <c r="H50" i="37"/>
  <c r="C50" i="37"/>
  <c r="I40" i="32" l="1"/>
  <c r="I47" i="32"/>
  <c r="G231" i="37"/>
  <c r="I231" i="37" s="1"/>
  <c r="J237" i="37" s="1"/>
  <c r="G198" i="37"/>
  <c r="I198" i="37" s="1"/>
  <c r="J202" i="37" s="1"/>
  <c r="G129" i="37"/>
  <c r="I129" i="37" s="1"/>
  <c r="J133" i="37" s="1"/>
  <c r="G163" i="37"/>
  <c r="I163" i="37" s="1"/>
  <c r="J167" i="37" s="1"/>
  <c r="G57" i="37"/>
  <c r="I57" i="37" s="1"/>
  <c r="G93" i="37"/>
  <c r="I58" i="6"/>
  <c r="I60" i="37"/>
  <c r="I96" i="37"/>
  <c r="I58" i="37"/>
  <c r="I95" i="37"/>
  <c r="I93" i="37" l="1"/>
  <c r="J98" i="37" s="1"/>
  <c r="M92" i="37"/>
  <c r="J62" i="37"/>
  <c r="I127" i="32"/>
  <c r="I68" i="32"/>
  <c r="I54" i="32"/>
  <c r="I61" i="32" l="1"/>
  <c r="I75" i="32" l="1"/>
  <c r="G442" i="37" l="1"/>
  <c r="I442" i="37" s="1"/>
  <c r="G445" i="37"/>
  <c r="I445" i="37" s="1"/>
  <c r="F445" i="37"/>
  <c r="C445" i="37"/>
  <c r="G444" i="37"/>
  <c r="I444" i="37" s="1"/>
  <c r="F444" i="37"/>
  <c r="C444" i="37"/>
  <c r="G443" i="37"/>
  <c r="I443" i="37" s="1"/>
  <c r="F443" i="37"/>
  <c r="C443" i="37"/>
  <c r="G441" i="37"/>
  <c r="I441" i="37" s="1"/>
  <c r="F441" i="37"/>
  <c r="C441" i="37"/>
  <c r="C436" i="37"/>
  <c r="C455" i="37"/>
  <c r="C454" i="37"/>
  <c r="J451" i="37"/>
  <c r="C448" i="37"/>
  <c r="F442" i="37"/>
  <c r="C442" i="37"/>
  <c r="C429" i="37"/>
  <c r="J446" i="37" l="1"/>
  <c r="C422" i="37" l="1"/>
  <c r="C421" i="37"/>
  <c r="J418" i="37"/>
  <c r="C415" i="37"/>
  <c r="G412" i="37"/>
  <c r="I412" i="37" s="1"/>
  <c r="F412" i="37"/>
  <c r="C412" i="37"/>
  <c r="G411" i="37"/>
  <c r="I411" i="37" s="1"/>
  <c r="F411" i="37"/>
  <c r="C411" i="37"/>
  <c r="G410" i="37"/>
  <c r="I410" i="37" s="1"/>
  <c r="F410" i="37"/>
  <c r="C410" i="37"/>
  <c r="G409" i="37"/>
  <c r="I409" i="37" s="1"/>
  <c r="F409" i="37"/>
  <c r="C409" i="37"/>
  <c r="C402" i="37"/>
  <c r="C396" i="37"/>
  <c r="J413" i="37" l="1"/>
  <c r="C388" i="37" l="1"/>
  <c r="C387" i="37"/>
  <c r="J384" i="37"/>
  <c r="C381" i="37"/>
  <c r="G377" i="37"/>
  <c r="I377" i="37" s="1"/>
  <c r="F377" i="37"/>
  <c r="C377" i="37"/>
  <c r="G376" i="37"/>
  <c r="I376" i="37" s="1"/>
  <c r="F376" i="37"/>
  <c r="C376" i="37"/>
  <c r="G375" i="37"/>
  <c r="I375" i="37" s="1"/>
  <c r="F375" i="37"/>
  <c r="C375" i="37"/>
  <c r="C368" i="37"/>
  <c r="C362" i="37"/>
  <c r="G341" i="37"/>
  <c r="I341" i="37" s="1"/>
  <c r="G340" i="37"/>
  <c r="I340" i="37" s="1"/>
  <c r="C352" i="37"/>
  <c r="C351" i="37"/>
  <c r="J348" i="37"/>
  <c r="C345" i="37"/>
  <c r="F341" i="37"/>
  <c r="C341" i="37"/>
  <c r="F340" i="37"/>
  <c r="C340" i="37"/>
  <c r="G339" i="37"/>
  <c r="I339" i="37" s="1"/>
  <c r="F339" i="37"/>
  <c r="C339" i="37"/>
  <c r="C332" i="37"/>
  <c r="J379" i="37" l="1"/>
  <c r="J343" i="37"/>
  <c r="G307" i="37" l="1"/>
  <c r="I307" i="37" s="1"/>
  <c r="G306" i="37"/>
  <c r="I306" i="37" s="1"/>
  <c r="C318" i="37"/>
  <c r="C317" i="37"/>
  <c r="J314" i="37"/>
  <c r="C311" i="37"/>
  <c r="F307" i="37"/>
  <c r="C307" i="37"/>
  <c r="F306" i="37"/>
  <c r="C306" i="37"/>
  <c r="G305" i="37"/>
  <c r="I305" i="37" s="1"/>
  <c r="F305" i="37"/>
  <c r="C305" i="37"/>
  <c r="C299" i="37"/>
  <c r="C298" i="37"/>
  <c r="C292" i="37"/>
  <c r="J309" i="37" l="1"/>
  <c r="G12" i="37"/>
  <c r="I12" i="37" l="1"/>
  <c r="G262" i="37"/>
  <c r="I262" i="37" s="1"/>
  <c r="G224" i="37"/>
  <c r="I224" i="37" s="1"/>
  <c r="G191" i="37"/>
  <c r="I191" i="37" s="1"/>
  <c r="G156" i="37"/>
  <c r="G122" i="37"/>
  <c r="I122" i="37" s="1"/>
  <c r="G50" i="37"/>
  <c r="I50" i="37" s="1"/>
  <c r="G86" i="37"/>
  <c r="I86" i="37" s="1"/>
  <c r="G436" i="37"/>
  <c r="I436" i="37" s="1"/>
  <c r="J438" i="37" s="1"/>
  <c r="G402" i="37"/>
  <c r="I402" i="37" s="1"/>
  <c r="J406" i="37" s="1"/>
  <c r="G332" i="37"/>
  <c r="I332" i="37" s="1"/>
  <c r="J336" i="37" s="1"/>
  <c r="G368" i="37"/>
  <c r="I368" i="37" s="1"/>
  <c r="J372" i="37" s="1"/>
  <c r="G298" i="37"/>
  <c r="I298" i="37" s="1"/>
  <c r="I156" i="37" l="1"/>
  <c r="L167" i="37"/>
  <c r="E146" i="30"/>
  <c r="G299" i="37" l="1"/>
  <c r="I299" i="37" s="1"/>
  <c r="J302" i="37" s="1"/>
  <c r="D34" i="32" l="1"/>
  <c r="D76" i="32" l="1"/>
  <c r="F77" i="32" s="1"/>
  <c r="F106" i="32" s="1"/>
  <c r="D83" i="32"/>
  <c r="F84" i="32" s="1"/>
  <c r="F78" i="32"/>
  <c r="F73" i="32" s="1"/>
  <c r="D55" i="32"/>
  <c r="F56" i="32" s="1"/>
  <c r="D48" i="32"/>
  <c r="D62" i="32"/>
  <c r="F63" i="32" s="1"/>
  <c r="D69" i="32"/>
  <c r="D41" i="32"/>
  <c r="F42" i="32" s="1"/>
  <c r="F43" i="32" s="1"/>
  <c r="L35" i="32"/>
  <c r="L36" i="32" s="1"/>
  <c r="F70" i="32"/>
  <c r="N35" i="32"/>
  <c r="F14" i="32"/>
  <c r="E14" i="32"/>
  <c r="E258" i="6" l="1"/>
  <c r="H258" i="6" s="1"/>
  <c r="E223" i="6"/>
  <c r="H223" i="6" s="1"/>
  <c r="E185" i="6"/>
  <c r="H185" i="6" s="1"/>
  <c r="E144" i="6"/>
  <c r="H144" i="6" s="1"/>
  <c r="E365" i="6"/>
  <c r="H365" i="6" s="1"/>
  <c r="E326" i="6"/>
  <c r="H326" i="6" s="1"/>
  <c r="E292" i="6"/>
  <c r="H292" i="6" s="1"/>
  <c r="D90" i="32"/>
  <c r="F91" i="32" s="1"/>
  <c r="D97" i="32"/>
  <c r="F98" i="32" s="1"/>
  <c r="E106" i="6"/>
  <c r="H106" i="6" s="1"/>
  <c r="F422" i="37"/>
  <c r="I422" i="37" s="1"/>
  <c r="E73" i="32"/>
  <c r="E80" i="32"/>
  <c r="F85" i="32"/>
  <c r="F80" i="32" s="1"/>
  <c r="N109" i="32"/>
  <c r="L109" i="32"/>
  <c r="M109" i="32" s="1"/>
  <c r="D106" i="32"/>
  <c r="D121" i="32" s="1"/>
  <c r="D128" i="32" s="1"/>
  <c r="F129" i="32" s="1"/>
  <c r="F122" i="32"/>
  <c r="F123" i="32" s="1"/>
  <c r="E66" i="32"/>
  <c r="F71" i="32"/>
  <c r="F66" i="32" s="1"/>
  <c r="E59" i="32"/>
  <c r="F64" i="32"/>
  <c r="F59" i="32" s="1"/>
  <c r="E52" i="32"/>
  <c r="F57" i="32"/>
  <c r="F52" i="32" s="1"/>
  <c r="E38" i="32"/>
  <c r="F49" i="32"/>
  <c r="F176" i="37"/>
  <c r="I176" i="37" s="1"/>
  <c r="F71" i="37"/>
  <c r="I71" i="37" s="1"/>
  <c r="F107" i="37"/>
  <c r="I107" i="37" s="1"/>
  <c r="F455" i="37"/>
  <c r="I455" i="37" s="1"/>
  <c r="F142" i="37"/>
  <c r="I142" i="37" s="1"/>
  <c r="F211" i="37"/>
  <c r="I211" i="37" s="1"/>
  <c r="F387" i="37"/>
  <c r="I387" i="37" s="1"/>
  <c r="F283" i="37"/>
  <c r="I283" i="37" s="1"/>
  <c r="F33" i="37"/>
  <c r="I33" i="37" s="1"/>
  <c r="F317" i="37"/>
  <c r="I317" i="37" s="1"/>
  <c r="F246" i="37"/>
  <c r="I246" i="37" s="1"/>
  <c r="F351" i="37"/>
  <c r="I351" i="37" s="1"/>
  <c r="F92" i="32" l="1"/>
  <c r="F87" i="32" s="1"/>
  <c r="E33" i="6" s="1"/>
  <c r="H33" i="6" s="1"/>
  <c r="E87" i="32"/>
  <c r="F99" i="32"/>
  <c r="F94" i="32" s="1"/>
  <c r="E94" i="32"/>
  <c r="E125" i="32"/>
  <c r="F130" i="32"/>
  <c r="F125" i="32" s="1"/>
  <c r="F38" i="32"/>
  <c r="F352" i="37" s="1"/>
  <c r="I352" i="37" s="1"/>
  <c r="J353" i="37" s="1"/>
  <c r="J355" i="37" s="1"/>
  <c r="F50" i="32"/>
  <c r="F45" i="32" s="1"/>
  <c r="E45" i="32"/>
  <c r="E259" i="6" l="1"/>
  <c r="H259" i="6" s="1"/>
  <c r="I261" i="6" s="1"/>
  <c r="H237" i="6" s="1"/>
  <c r="I240" i="6" s="1"/>
  <c r="I263" i="6" s="1"/>
  <c r="E224" i="6"/>
  <c r="H224" i="6" s="1"/>
  <c r="I226" i="6" s="1"/>
  <c r="H202" i="6" s="1"/>
  <c r="I205" i="6" s="1"/>
  <c r="E186" i="6"/>
  <c r="H186" i="6" s="1"/>
  <c r="I188" i="6" s="1"/>
  <c r="H160" i="6" s="1"/>
  <c r="I164" i="6" s="1"/>
  <c r="E145" i="6"/>
  <c r="H145" i="6" s="1"/>
  <c r="I147" i="6" s="1"/>
  <c r="H122" i="6" s="1"/>
  <c r="I125" i="6" s="1"/>
  <c r="E366" i="6"/>
  <c r="H366" i="6" s="1"/>
  <c r="I368" i="6" s="1"/>
  <c r="H342" i="6" s="1"/>
  <c r="E327" i="6"/>
  <c r="H327" i="6" s="1"/>
  <c r="I329" i="6" s="1"/>
  <c r="H309" i="6" s="1"/>
  <c r="I311" i="6" s="1"/>
  <c r="E293" i="6"/>
  <c r="H293" i="6" s="1"/>
  <c r="I295" i="6" s="1"/>
  <c r="H275" i="6" s="1"/>
  <c r="I277" i="6" s="1"/>
  <c r="E34" i="6"/>
  <c r="H34" i="6" s="1"/>
  <c r="E107" i="6"/>
  <c r="H107" i="6" s="1"/>
  <c r="I109" i="6" s="1"/>
  <c r="E67" i="6"/>
  <c r="H67" i="6" s="1"/>
  <c r="E66" i="6"/>
  <c r="F421" i="37"/>
  <c r="I421" i="37" s="1"/>
  <c r="J423" i="37" s="1"/>
  <c r="J425" i="37" s="1"/>
  <c r="F454" i="37"/>
  <c r="I454" i="37" s="1"/>
  <c r="J456" i="37" s="1"/>
  <c r="J458" i="37" s="1"/>
  <c r="F318" i="37"/>
  <c r="I318" i="37" s="1"/>
  <c r="J319" i="37" s="1"/>
  <c r="J321" i="37" s="1"/>
  <c r="F388" i="37"/>
  <c r="I388" i="37" s="1"/>
  <c r="J389" i="37" s="1"/>
  <c r="J391" i="37" s="1"/>
  <c r="F32" i="37"/>
  <c r="I32" i="37" s="1"/>
  <c r="J34" i="37" s="1"/>
  <c r="I13" i="37" s="1"/>
  <c r="J16" i="37" s="1"/>
  <c r="J36" i="37" s="1"/>
  <c r="D198" i="30" s="1"/>
  <c r="F282" i="37"/>
  <c r="I282" i="37" s="1"/>
  <c r="J284" i="37" s="1"/>
  <c r="I263" i="37" s="1"/>
  <c r="J266" i="37" s="1"/>
  <c r="J286" i="37" s="1"/>
  <c r="F175" i="37"/>
  <c r="I175" i="37" s="1"/>
  <c r="J177" i="37" s="1"/>
  <c r="I157" i="37" s="1"/>
  <c r="J160" i="37" s="1"/>
  <c r="J179" i="37" s="1"/>
  <c r="D197" i="30" s="1"/>
  <c r="F210" i="37"/>
  <c r="I210" i="37" s="1"/>
  <c r="J212" i="37" s="1"/>
  <c r="I192" i="37" s="1"/>
  <c r="J195" i="37" s="1"/>
  <c r="J214" i="37" s="1"/>
  <c r="F141" i="37"/>
  <c r="I141" i="37" s="1"/>
  <c r="J143" i="37" s="1"/>
  <c r="I123" i="37" s="1"/>
  <c r="J126" i="37" s="1"/>
  <c r="J145" i="37" s="1"/>
  <c r="F245" i="37"/>
  <c r="I245" i="37" s="1"/>
  <c r="J247" i="37" s="1"/>
  <c r="I225" i="37" s="1"/>
  <c r="J228" i="37" s="1"/>
  <c r="J249" i="37" s="1"/>
  <c r="F106" i="37"/>
  <c r="I106" i="37" s="1"/>
  <c r="J108" i="37" s="1"/>
  <c r="I87" i="37" s="1"/>
  <c r="J90" i="37" s="1"/>
  <c r="J110" i="37" s="1"/>
  <c r="D196" i="30" s="1"/>
  <c r="F70" i="37"/>
  <c r="B133" i="6" l="1"/>
  <c r="E172" i="6"/>
  <c r="F172" i="6"/>
  <c r="H172" i="6" s="1"/>
  <c r="H173" i="6" s="1"/>
  <c r="I177" i="6" s="1"/>
  <c r="F353" i="6"/>
  <c r="H353" i="6" s="1"/>
  <c r="B248" i="6"/>
  <c r="E173" i="6"/>
  <c r="B314" i="6"/>
  <c r="E354" i="6"/>
  <c r="B128" i="6"/>
  <c r="E213" i="6"/>
  <c r="B172" i="6"/>
  <c r="E211" i="6"/>
  <c r="B280" i="6"/>
  <c r="E133" i="6"/>
  <c r="E208" i="6"/>
  <c r="E281" i="6"/>
  <c r="F314" i="6"/>
  <c r="H314" i="6" s="1"/>
  <c r="I318" i="6" s="1"/>
  <c r="E248" i="6"/>
  <c r="B281" i="6"/>
  <c r="F210" i="6"/>
  <c r="H210" i="6" s="1"/>
  <c r="E209" i="6"/>
  <c r="E280" i="6"/>
  <c r="B173" i="6"/>
  <c r="B213" i="6"/>
  <c r="F208" i="6"/>
  <c r="H208" i="6" s="1"/>
  <c r="B353" i="6"/>
  <c r="E314" i="6"/>
  <c r="B209" i="6"/>
  <c r="E210" i="6"/>
  <c r="E353" i="6"/>
  <c r="F209" i="6"/>
  <c r="H209" i="6" s="1"/>
  <c r="F354" i="6"/>
  <c r="H354" i="6" s="1"/>
  <c r="B210" i="6"/>
  <c r="B354" i="6"/>
  <c r="F211" i="6"/>
  <c r="H211" i="6" s="1"/>
  <c r="E128" i="6"/>
  <c r="I331" i="6"/>
  <c r="G15" i="35" s="1"/>
  <c r="H15" i="35" s="1"/>
  <c r="I190" i="6"/>
  <c r="G11" i="35" s="1"/>
  <c r="H11" i="35" s="1"/>
  <c r="AG260" i="6"/>
  <c r="G13" i="35"/>
  <c r="H13" i="35" s="1"/>
  <c r="F280" i="6"/>
  <c r="H280" i="6" s="1"/>
  <c r="F281" i="6"/>
  <c r="H281" i="6" s="1"/>
  <c r="F95" i="6"/>
  <c r="H95" i="6" s="1"/>
  <c r="I98" i="6" s="1"/>
  <c r="F20" i="6"/>
  <c r="H20" i="6" s="1"/>
  <c r="F22" i="6"/>
  <c r="H22" i="6" s="1"/>
  <c r="F21" i="6"/>
  <c r="H21" i="6" s="1"/>
  <c r="E21" i="6"/>
  <c r="E22" i="6"/>
  <c r="H83" i="6"/>
  <c r="I87" i="6" s="1"/>
  <c r="H66" i="6"/>
  <c r="I36" i="6"/>
  <c r="H11" i="6" s="1"/>
  <c r="I15" i="6" s="1"/>
  <c r="I69" i="6"/>
  <c r="B19" i="6"/>
  <c r="F19" i="6"/>
  <c r="H19" i="6" s="1"/>
  <c r="E95" i="6"/>
  <c r="B95" i="6"/>
  <c r="I70" i="37"/>
  <c r="J72" i="37" s="1"/>
  <c r="I51" i="37" s="1"/>
  <c r="J54" i="37" s="1"/>
  <c r="J74" i="37" s="1"/>
  <c r="D195" i="30" s="1"/>
  <c r="F128" i="6" s="1"/>
  <c r="H128" i="6" s="1"/>
  <c r="H133" i="6" s="1"/>
  <c r="I136" i="6" s="1"/>
  <c r="I149" i="6" s="1"/>
  <c r="L72" i="37"/>
  <c r="I357" i="6" l="1"/>
  <c r="H213" i="6"/>
  <c r="I215" i="6" s="1"/>
  <c r="I228" i="6" s="1"/>
  <c r="G10" i="35"/>
  <c r="H10" i="35" s="1"/>
  <c r="AH149" i="6"/>
  <c r="I284" i="6"/>
  <c r="I297" i="6" s="1"/>
  <c r="G14" i="35" s="1"/>
  <c r="H14" i="35" s="1"/>
  <c r="I111" i="6"/>
  <c r="H49" i="6"/>
  <c r="I52" i="6" s="1"/>
  <c r="I71" i="6" s="1"/>
  <c r="I25" i="6"/>
  <c r="I38" i="6" s="1"/>
  <c r="AH225" i="6" l="1"/>
  <c r="AI225" i="6" s="1"/>
  <c r="G12" i="35"/>
  <c r="H12" i="35" s="1"/>
  <c r="G9" i="35"/>
  <c r="H9" i="35" s="1"/>
  <c r="AH38" i="6"/>
  <c r="AI25" i="6" s="1"/>
  <c r="G7" i="35"/>
  <c r="H7" i="35" s="1"/>
  <c r="AI71" i="6"/>
  <c r="G8" i="35"/>
  <c r="H8" i="35" s="1"/>
  <c r="E10" i="47"/>
  <c r="E12" i="47" s="1"/>
  <c r="I346" i="6" l="1"/>
  <c r="I370" i="6" s="1"/>
  <c r="AH370" i="6" s="1"/>
  <c r="G16" i="35" l="1"/>
  <c r="H16" i="35" l="1"/>
  <c r="H18" i="35" s="1"/>
  <c r="H20" i="35" s="1"/>
  <c r="H23" i="35" l="1"/>
  <c r="E6" i="47"/>
  <c r="E7" i="46"/>
  <c r="H24" i="35"/>
  <c r="H25" i="35" s="1"/>
  <c r="E8" i="46" s="1"/>
  <c r="H22" i="35"/>
  <c r="K22" i="46"/>
  <c r="K18" i="46"/>
  <c r="J38" i="46"/>
  <c r="J37" i="46" s="1"/>
  <c r="J41" i="46" s="1"/>
  <c r="E9" i="46"/>
  <c r="J29" i="46" s="1"/>
  <c r="H21" i="35" l="1"/>
  <c r="H26" i="35" s="1"/>
  <c r="J33" i="46"/>
  <c r="J36" i="46"/>
  <c r="J35" i="46" s="1"/>
  <c r="J40" i="46" s="1"/>
  <c r="K14" i="46"/>
  <c r="E7" i="47"/>
  <c r="J28" i="46"/>
  <c r="J32" i="46"/>
  <c r="J30" i="46"/>
  <c r="E10" i="46"/>
  <c r="J31" i="46"/>
  <c r="J26" i="46" l="1"/>
  <c r="J13" i="46" s="1"/>
  <c r="K26" i="46" l="1"/>
  <c r="K13" i="46"/>
  <c r="K39" i="46" s="1"/>
  <c r="K42" i="46" s="1"/>
  <c r="J39" i="46"/>
  <c r="J42" i="4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Z2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PRIMER PISO
</t>
        </r>
      </text>
    </comment>
    <comment ref="AP2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SEGUNDO PISO</t>
        </r>
      </text>
    </comment>
    <comment ref="AG23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PRIMER PISO
</t>
        </r>
      </text>
    </comment>
    <comment ref="AV23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SEGUNDO PISO</t>
        </r>
      </text>
    </comment>
    <comment ref="AJ24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PRIMER PISO</t>
        </r>
      </text>
    </comment>
    <comment ref="AX24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SEGUNDO PISO
</t>
        </r>
      </text>
    </comment>
    <comment ref="AK25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PRIMER PISO</t>
        </r>
      </text>
    </comment>
    <comment ref="AY25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SEGUNDO PISO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61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Super Usuario</author>
  </authors>
  <commentList>
    <comment ref="B32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REVISAR EL INCREMENTO POR SEGURIDAD INDUSTRIAL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<sst xmlns="http://schemas.openxmlformats.org/spreadsheetml/2006/main" count="2115" uniqueCount="750">
  <si>
    <t>UND</t>
  </si>
  <si>
    <t>M2</t>
  </si>
  <si>
    <t>LB</t>
  </si>
  <si>
    <t>GAL</t>
  </si>
  <si>
    <t>I. EQUIPO</t>
  </si>
  <si>
    <t>Descripción</t>
  </si>
  <si>
    <t>Tarifa/Hora</t>
  </si>
  <si>
    <t>Rendimiento</t>
  </si>
  <si>
    <t>Valor-Unit.</t>
  </si>
  <si>
    <t>Unidad</t>
  </si>
  <si>
    <t>Precio-Unit.</t>
  </si>
  <si>
    <t>Cantidad</t>
  </si>
  <si>
    <t>III. TRANSPORTES</t>
  </si>
  <si>
    <t>IV. MANO DE OBRA</t>
  </si>
  <si>
    <t>Trabajador</t>
  </si>
  <si>
    <t>Jornal/H-H</t>
  </si>
  <si>
    <t xml:space="preserve">II. MATERIALES </t>
  </si>
  <si>
    <t xml:space="preserve">UNIDAD: </t>
  </si>
  <si>
    <t>SUB-TOTAL</t>
  </si>
  <si>
    <t>ESTACION TOTAL DE TOPOGRAFÍA</t>
  </si>
  <si>
    <t>PUNTILLA 1 1/2" a 3"</t>
  </si>
  <si>
    <t>Distancia     (Km)</t>
  </si>
  <si>
    <t>GLOBAL</t>
  </si>
  <si>
    <t>GLOB</t>
  </si>
  <si>
    <t>VALOR UNITARIO</t>
  </si>
  <si>
    <t>Peso (Ton)</t>
  </si>
  <si>
    <t>Tarifa Escombrera ($/M3)</t>
  </si>
  <si>
    <t>Tarifa Transporte $/(M3-Km)</t>
  </si>
  <si>
    <t>Volumen M3 incluye expansión</t>
  </si>
  <si>
    <t>ANÁLISIS DE PRECIOS UNITARIOS</t>
  </si>
  <si>
    <t>FIRMA:</t>
  </si>
  <si>
    <t>MATERIALES</t>
  </si>
  <si>
    <t>ITEM</t>
  </si>
  <si>
    <t>DESCRIPCION</t>
  </si>
  <si>
    <t>VR/UNIT</t>
  </si>
  <si>
    <t>ACEROS - ALAMBRES - HIERROS - CUBIERTAS</t>
  </si>
  <si>
    <t>KG</t>
  </si>
  <si>
    <t xml:space="preserve">ACERO Fy= 4200 Kg/cm2   </t>
  </si>
  <si>
    <t>ML</t>
  </si>
  <si>
    <t>1.5</t>
  </si>
  <si>
    <t>ALAMBRE GALVANIZADO # 12</t>
  </si>
  <si>
    <t>ALAMBRE GALVANIZADO # 8</t>
  </si>
  <si>
    <t>ALAMBRE NEGRO No. 18</t>
  </si>
  <si>
    <t>1.10</t>
  </si>
  <si>
    <t>1.16</t>
  </si>
  <si>
    <t>1.25</t>
  </si>
  <si>
    <t>1.41</t>
  </si>
  <si>
    <t>1.69</t>
  </si>
  <si>
    <t xml:space="preserve">VARILLA 3/8" </t>
  </si>
  <si>
    <t>1.96</t>
  </si>
  <si>
    <t>AGREGADOS - ARENAS - PETREOS - MINERALES</t>
  </si>
  <si>
    <t>2.1</t>
  </si>
  <si>
    <t>ARENA</t>
  </si>
  <si>
    <t>M3</t>
  </si>
  <si>
    <t>2.2</t>
  </si>
  <si>
    <t>2.3</t>
  </si>
  <si>
    <t>2.4</t>
  </si>
  <si>
    <t>ARENA REBOQUE - FINA</t>
  </si>
  <si>
    <t>2.5</t>
  </si>
  <si>
    <t>CAL</t>
  </si>
  <si>
    <t>2.10</t>
  </si>
  <si>
    <t>EMULSIÓN ASFÁLTICA CRR-1 Ó CRR-2 (LIGA)</t>
  </si>
  <si>
    <t>2.25</t>
  </si>
  <si>
    <t>GRAVILLA 3/4"</t>
  </si>
  <si>
    <t>GRAVILLA DE PLANTA</t>
  </si>
  <si>
    <t>2.37</t>
  </si>
  <si>
    <t>PEGAENCHAPE</t>
  </si>
  <si>
    <t>2.38</t>
  </si>
  <si>
    <t>PIEDRA DE RÍO</t>
  </si>
  <si>
    <t>TIERRA NEGRA</t>
  </si>
  <si>
    <t xml:space="preserve">ELECTRICOS </t>
  </si>
  <si>
    <t>3.1</t>
  </si>
  <si>
    <t>ADAPTADOR TERMINAL DE PVC DE 1"</t>
  </si>
  <si>
    <t>3.2</t>
  </si>
  <si>
    <t>3.3</t>
  </si>
  <si>
    <t>AISLADOR DE SUSPENSION 6"</t>
  </si>
  <si>
    <t>3.4</t>
  </si>
  <si>
    <t>3.7</t>
  </si>
  <si>
    <t>3.8</t>
  </si>
  <si>
    <t>AISLADOR TIPO TENSOR DE 4 1/2"</t>
  </si>
  <si>
    <t>3.13</t>
  </si>
  <si>
    <t>3.14</t>
  </si>
  <si>
    <t>ARANDELA CUADRADA PLANA DE 5/8" X 2" X 2"</t>
  </si>
  <si>
    <t>3.15</t>
  </si>
  <si>
    <t>3.18</t>
  </si>
  <si>
    <t>CABLE Cu AISLADO THWN No 2</t>
  </si>
  <si>
    <t>3.19</t>
  </si>
  <si>
    <t>CABLE Cu AISLADO THWN No 4</t>
  </si>
  <si>
    <t>3.21</t>
  </si>
  <si>
    <t>CABLE DE ACERO GALVANIZADO DE 3/8" 1900 KGRF POR MT.</t>
  </si>
  <si>
    <t>3.24</t>
  </si>
  <si>
    <t>CABLE DE COBRE DESNUDO NO. 4 AWG POR MT.</t>
  </si>
  <si>
    <t>3.30</t>
  </si>
  <si>
    <t>3.36</t>
  </si>
  <si>
    <t>CINTA DE ACERO INOXIDABLE BANDIT DE 5/8" X 1 MTS.</t>
  </si>
  <si>
    <t>3.37</t>
  </si>
  <si>
    <t>COLLARIN 2 SALIDAS 6" - 8"</t>
  </si>
  <si>
    <t>3.38</t>
  </si>
  <si>
    <t>COLLARIN TRANSFORMADOR 6" - 8"</t>
  </si>
  <si>
    <t>3.40</t>
  </si>
  <si>
    <t>3.41</t>
  </si>
  <si>
    <t>3.43</t>
  </si>
  <si>
    <t>CONECTOR BIMETÁLICO AL NO. 1/0 - CU NO. 2.</t>
  </si>
  <si>
    <t>3.48</t>
  </si>
  <si>
    <t>CONECTOR PARA OPERAR EN CALIENTE (LINEA VIVA)</t>
  </si>
  <si>
    <t>3.51</t>
  </si>
  <si>
    <t>CORTACIRCUITOS MONOPOLARES DE 15 KV. CORR. NOM. 100 A.</t>
  </si>
  <si>
    <t>3.52</t>
  </si>
  <si>
    <t>CRUCETA METALICA DE 2MTS 2 1/2"X3/16"</t>
  </si>
  <si>
    <t>3.53</t>
  </si>
  <si>
    <t>DIAGONAL ANGULO 0.68 CMS</t>
  </si>
  <si>
    <t>3.54</t>
  </si>
  <si>
    <t>DIAGONAL EN V PARA CRUCETA METÁLICA 110X40 CM.</t>
  </si>
  <si>
    <t>3.57</t>
  </si>
  <si>
    <t>ESPIGO PARA EXTREMO DE POSTE 13,2 KV</t>
  </si>
  <si>
    <t>3.58</t>
  </si>
  <si>
    <t>GRAPA DE RETENSION/PISTOLA 13200</t>
  </si>
  <si>
    <t>3.59</t>
  </si>
  <si>
    <t>GRAPA PRENSORA DE 3 PERNOS DE 3/8" A 5/8"</t>
  </si>
  <si>
    <t>3.62</t>
  </si>
  <si>
    <t>GUARDACABOS GALVANIZADO DE 3/8"</t>
  </si>
  <si>
    <t>3.63</t>
  </si>
  <si>
    <t>HEBILLA BANDIT DE ACERO INOXIDABLE DE 5/8"</t>
  </si>
  <si>
    <t>3.64</t>
  </si>
  <si>
    <t>HILO FUSIBLE M.T. 13.2 KV. DE 3 AMP. TIPO H</t>
  </si>
  <si>
    <t>3.73</t>
  </si>
  <si>
    <t>PARARRAYOS TIPO LÍNEA DE 12 KV.  10 KA</t>
  </si>
  <si>
    <t>3.77</t>
  </si>
  <si>
    <t>PERNO DE MÁQUINA 5/8" X 10"</t>
  </si>
  <si>
    <t>3.80</t>
  </si>
  <si>
    <t>PERNO MAQUINA DE 1/2" X 1½"</t>
  </si>
  <si>
    <t>3.84</t>
  </si>
  <si>
    <t>POSTE DE CONCRETO DE 12 MTS. 510 KG.</t>
  </si>
  <si>
    <t>3.98</t>
  </si>
  <si>
    <t>TUBO GALVANIZADO ½"</t>
  </si>
  <si>
    <t>3.99</t>
  </si>
  <si>
    <t>TUBO GALVANIZADO DE 3/4"</t>
  </si>
  <si>
    <t>VARILLA COOPER WELL 2.4 DE 1/2"</t>
  </si>
  <si>
    <t>VARILLA DE ANCLAJE DE 1.50 MTS 5/8</t>
  </si>
  <si>
    <t>VIGUETA DE CONCRETO PARA ANCLAJE 60 X 15 X 15 CMS.</t>
  </si>
  <si>
    <t xml:space="preserve">PISOS - ENCHAPES - APARATOS  </t>
  </si>
  <si>
    <t>4.1</t>
  </si>
  <si>
    <t>4.2</t>
  </si>
  <si>
    <t>4.3</t>
  </si>
  <si>
    <t>UN</t>
  </si>
  <si>
    <t>MAMPOSTERIA - PINTURAS - CARPINTERIAS - ACABADOS</t>
  </si>
  <si>
    <t>LADRILLO TOLETE COMÚN</t>
  </si>
  <si>
    <t>ESPECIALES</t>
  </si>
  <si>
    <t>7.1</t>
  </si>
  <si>
    <t>AGUA</t>
  </si>
  <si>
    <t>LT</t>
  </si>
  <si>
    <t>7.10</t>
  </si>
  <si>
    <t>7.38</t>
  </si>
  <si>
    <t>TABLA (0,025x0,25X3,0)</t>
  </si>
  <si>
    <t>GEOTEXTIL NO TEJIDO REF. NT 1.600</t>
  </si>
  <si>
    <t>LISTADO OFICIAL DE VALORES MANO DE OBRA</t>
  </si>
  <si>
    <t>DESCRIPCIÓN</t>
  </si>
  <si>
    <t>UNIDAD</t>
  </si>
  <si>
    <t>CANT</t>
  </si>
  <si>
    <t>V/r UNITARIO</t>
  </si>
  <si>
    <t>V/r PARCIAL</t>
  </si>
  <si>
    <t>AYUDANTE</t>
  </si>
  <si>
    <t>DIA</t>
  </si>
  <si>
    <t>PRESTACIONES SOCIALES</t>
  </si>
  <si>
    <t>Subsidio de transporte</t>
  </si>
  <si>
    <t>%</t>
  </si>
  <si>
    <t>Cesantias</t>
  </si>
  <si>
    <t>Intereses de cesantias</t>
  </si>
  <si>
    <t>Prima legal</t>
  </si>
  <si>
    <t>Vacaciones</t>
  </si>
  <si>
    <t>Seguridad Social</t>
  </si>
  <si>
    <t>APORTES PARAFISCALES:</t>
  </si>
  <si>
    <t>Caja de compesnacion familiar</t>
  </si>
  <si>
    <t>Sena</t>
  </si>
  <si>
    <t>FIC</t>
  </si>
  <si>
    <t>ICBF</t>
  </si>
  <si>
    <t>Incremento Salarial - TOTAL</t>
  </si>
  <si>
    <t>Valor Unitario</t>
  </si>
  <si>
    <t>(Día)</t>
  </si>
  <si>
    <t>(Hora)</t>
  </si>
  <si>
    <t>DOTACIÓN</t>
  </si>
  <si>
    <t>INGENIERO CIVIL</t>
  </si>
  <si>
    <t>OBRA</t>
  </si>
  <si>
    <t>COD.</t>
  </si>
  <si>
    <t>EQUIPOS</t>
  </si>
  <si>
    <t>HR</t>
  </si>
  <si>
    <t>COMPRESOR 125 CFM-1 MARTILLO.</t>
  </si>
  <si>
    <t>CORTADORA DE PAVIMENTOS RÍGIDOS Y FLEXIBLES GASOLINA</t>
  </si>
  <si>
    <t>HERRAMIENTA MENOR.</t>
  </si>
  <si>
    <t xml:space="preserve">MEZCLADORA DE CONCRETO 9 P3. </t>
  </si>
  <si>
    <t xml:space="preserve">MOTOSIERRA. </t>
  </si>
  <si>
    <t>VIBRADOR DE CONCRETO ELECTRICO O A GASOLINA.</t>
  </si>
  <si>
    <t>FORMALETAS</t>
  </si>
  <si>
    <t>FORMALETA GAVION</t>
  </si>
  <si>
    <t>MAQUINARIA</t>
  </si>
  <si>
    <t>CARROTANQUE IRRIGADOR DE AGUA. INCLUYE SUMINISTRO DE AGUA.</t>
  </si>
  <si>
    <t>GRUA 5 TON.</t>
  </si>
  <si>
    <t>RETROCARGADOR S/LLANTA (70-90)HP.</t>
  </si>
  <si>
    <t>CICLO/UND.</t>
  </si>
  <si>
    <t>SERVICIO DE CAMABAJA (91-130)KM.</t>
  </si>
  <si>
    <t>CAMIONETA DOBLE CABINA</t>
  </si>
  <si>
    <t>MATERIALES Y EQUIPOS</t>
  </si>
  <si>
    <t>PRESUPUESTO DE OBRA</t>
  </si>
  <si>
    <t>CANTIDAD</t>
  </si>
  <si>
    <t xml:space="preserve"> V. UNITARIO </t>
  </si>
  <si>
    <t xml:space="preserve"> V. TOTAL </t>
  </si>
  <si>
    <t>VALOR COSTO DIRECTO</t>
  </si>
  <si>
    <t>IMPREVISTOS</t>
  </si>
  <si>
    <t>UTILIDAD</t>
  </si>
  <si>
    <t>OBJETO: PRECIOS UNITARIOS OFICIALES</t>
  </si>
  <si>
    <t>POR VOLUMEN</t>
  </si>
  <si>
    <t>1.4.1</t>
  </si>
  <si>
    <t>ACTIVIDADES  PRELIMINARES</t>
  </si>
  <si>
    <t>SUBTOTAL CAPITULO</t>
  </si>
  <si>
    <t>PROVEEDOR</t>
  </si>
  <si>
    <t>3.13.1</t>
  </si>
  <si>
    <t>HERRAMIENTA MENOR</t>
  </si>
  <si>
    <t>4.2.1</t>
  </si>
  <si>
    <t>4.2.2</t>
  </si>
  <si>
    <t xml:space="preserve">MASSET </t>
  </si>
  <si>
    <t>Transporte de materiales y equipos</t>
  </si>
  <si>
    <t>Global</t>
  </si>
  <si>
    <t>MORTE 1:6</t>
  </si>
  <si>
    <t>MORTE 1:3</t>
  </si>
  <si>
    <t xml:space="preserve">MORTE 1:4 (1600- 2300 PSI) </t>
  </si>
  <si>
    <t>1.31.1</t>
  </si>
  <si>
    <t>2.17.1</t>
  </si>
  <si>
    <t>CONCRETO NORMAL - 2500 PSI ( KG/CM2)</t>
  </si>
  <si>
    <t>7.40.1</t>
  </si>
  <si>
    <t>PLATINA 2"X 3/16"</t>
  </si>
  <si>
    <t>1.62.1</t>
  </si>
  <si>
    <t>2.40.1</t>
  </si>
  <si>
    <t xml:space="preserve">Transporte de materiales y equipos </t>
  </si>
  <si>
    <t>CONCRETO CICLOPE DE 2500 PSI ( KG/CM2)</t>
  </si>
  <si>
    <t>CONCRETOS</t>
  </si>
  <si>
    <t>CONCRETO SIMPLE DE 3000 P.S.I. (210 KG/CM2)</t>
  </si>
  <si>
    <t>CONCRETO SIMPLE DE 2500 P.S.I. (175 KG/CM2)</t>
  </si>
  <si>
    <t>MORTERO 1:3</t>
  </si>
  <si>
    <t>MORTERO 1:4</t>
  </si>
  <si>
    <t xml:space="preserve">Volumen M3 </t>
  </si>
  <si>
    <t>TRANSPORTE DE MATERIAL PETREO</t>
  </si>
  <si>
    <t>CONCRETO SIMPLE DE 3000 PSI (210 KG/CM2)</t>
  </si>
  <si>
    <t>Ayudante Practico (Incl. Prestaciones)</t>
  </si>
  <si>
    <t>Oficial Eléctrico (Incl. Prestaciones)</t>
  </si>
  <si>
    <t>Ayudante Practico Eléctrico (Incl. Prestaciones)</t>
  </si>
  <si>
    <t>Ayudante Eléctrico (Incl. Prestaciones)</t>
  </si>
  <si>
    <t>Topografo (Inc. Prest.)</t>
  </si>
  <si>
    <t xml:space="preserve">TOPOGRAFO </t>
  </si>
  <si>
    <t>Cadenero (Incl. Prestaciones)</t>
  </si>
  <si>
    <t>ASERRADOR (Incl. Prestaciones)</t>
  </si>
  <si>
    <t>Und/Hr</t>
  </si>
  <si>
    <t>m3</t>
  </si>
  <si>
    <t>horas</t>
  </si>
  <si>
    <t>2,27,1</t>
  </si>
  <si>
    <t>2,2,1</t>
  </si>
  <si>
    <t>GASOLINA Y/O A.C.P.M.</t>
  </si>
  <si>
    <t>CONCRETO SIMPLE - 2500 PSI ( 175 KG/CM2)</t>
  </si>
  <si>
    <t xml:space="preserve">MORTERO 1:4 </t>
  </si>
  <si>
    <t>1,12,1</t>
  </si>
  <si>
    <t>NYLON ROLLO 100 MTS</t>
  </si>
  <si>
    <t>7,29,1</t>
  </si>
  <si>
    <t>TELA VERDE IMPRESA PARA CERRAMIENTO ALTURA 2.00 MTS</t>
  </si>
  <si>
    <t>7,33,1</t>
  </si>
  <si>
    <t>GRUA CON BRAZO ARTICULADO</t>
  </si>
  <si>
    <t>TRANSPORTE DE ESCOMBROS</t>
  </si>
  <si>
    <t>POLIN DE  MADERA (4X4)</t>
  </si>
  <si>
    <t>DESPERDICIO</t>
  </si>
  <si>
    <t>2,46,1</t>
  </si>
  <si>
    <t>SUB-BASE GRANULAR</t>
  </si>
  <si>
    <t>no contaminante</t>
  </si>
  <si>
    <t>3,35,1</t>
  </si>
  <si>
    <t>VIBROCOMPACTADOR</t>
  </si>
  <si>
    <t>MOTONIVELADORA</t>
  </si>
  <si>
    <t>2,42,1</t>
  </si>
  <si>
    <t>RECEBO</t>
  </si>
  <si>
    <t>DISPOSICIÓN DE ESCOMBROS EN SITIO AUTORIZADO</t>
  </si>
  <si>
    <t>DESPERDICIOS</t>
  </si>
  <si>
    <t>1,42,1</t>
  </si>
  <si>
    <t>PENDIENTE</t>
  </si>
  <si>
    <t>m2</t>
  </si>
  <si>
    <t>2,4,2</t>
  </si>
  <si>
    <t>ARENA PARA CAMA</t>
  </si>
  <si>
    <t>MORTERO 1:6</t>
  </si>
  <si>
    <t>PULIDORA DE 9"</t>
  </si>
  <si>
    <t>DISCO DIAMANTADO DE 14"</t>
  </si>
  <si>
    <t>DISCO DIAMANTADO DE 9"</t>
  </si>
  <si>
    <t>peso</t>
  </si>
  <si>
    <t>und/volqueta</t>
  </si>
  <si>
    <t>4.34.5</t>
  </si>
  <si>
    <t>TRANSPORTE</t>
  </si>
  <si>
    <t>PESO</t>
  </si>
  <si>
    <t>kg</t>
  </si>
  <si>
    <t>LADRILLO PRENSADO MACIZO</t>
  </si>
  <si>
    <t>5.18.1</t>
  </si>
  <si>
    <t>Ladrillos</t>
  </si>
  <si>
    <t>peso por unidad</t>
  </si>
  <si>
    <t>CONCRETO CICLÓPEO - 2500 PSI ( 175 KG/CM2)</t>
  </si>
  <si>
    <t xml:space="preserve">Cantidad. </t>
  </si>
  <si>
    <t>TABLERO EN LAMINA GALVANIZADA DE 45 CMS X 45 CMS, CALIBRE 16, REFLECTIVO TIPO 1</t>
  </si>
  <si>
    <t>TORNILLO GALVANIZADO1X5/16" (INCLUYE ARANDELA Y TUERCA)  Y REMACHES</t>
  </si>
  <si>
    <t>POSTE EN ANGULO DE 2*2*1/4</t>
  </si>
  <si>
    <t>VALOR TOTAL PROYECTO</t>
  </si>
  <si>
    <t>BÁSICO</t>
  </si>
  <si>
    <t>CONCRETO SIMPLE DE MR = 38 kg/Cm2</t>
  </si>
  <si>
    <t>CEMENTO GRIS (PUESTO EN OBRA)</t>
  </si>
  <si>
    <t>VARILLA COPPERWELD 5/8" X 2,40 Mts.</t>
  </si>
  <si>
    <t>ABONO</t>
  </si>
  <si>
    <t>OBJETO:</t>
  </si>
  <si>
    <t>INSTALACIONES ELÉCTRICAS</t>
  </si>
  <si>
    <t>ADMINISTRACIÓN</t>
  </si>
  <si>
    <t>E</t>
  </si>
  <si>
    <t xml:space="preserve"> </t>
  </si>
  <si>
    <t>TARIFA</t>
  </si>
  <si>
    <t>TRANSPORTES</t>
  </si>
  <si>
    <t>7.1.1.1</t>
  </si>
  <si>
    <t>CONCRETO SIMPLE DE 3500 P.S.I. (246 KG/CM2)</t>
  </si>
  <si>
    <t>CONCRETO SIMPLE DE 3500 PSI (246 KG/CM2)</t>
  </si>
  <si>
    <t>2,26,2</t>
  </si>
  <si>
    <t>LOSETA PREFABRICADA PODOCTÁCTIL GUÍA EN CONCRETO,  E = 0,06 MTS DE 0,40 X 0,40 MTS. COLOR GRIS – TOPEROL.</t>
  </si>
  <si>
    <t>LOSETA PREFABRICADA PODOCTÁCTIL ALERTA EN CONCRETO,  E = 0,06 MTS DE 0,40 X 0,40 MTS. COLOR GRIS  – TOPEROL.</t>
  </si>
  <si>
    <t xml:space="preserve">BANCA M-30 IDU CON ESPALDAR METALICO </t>
  </si>
  <si>
    <t>4.7.2</t>
  </si>
  <si>
    <t>7,44,1</t>
  </si>
  <si>
    <t>7,44,2</t>
  </si>
  <si>
    <t>7,44,3</t>
  </si>
  <si>
    <t>2.15.1</t>
  </si>
  <si>
    <t>SARDINEL PREFABRICADO EN CONCRETO DE 2500 PSI A15  ( 0,8  x 0,15 x 0,45) MTS</t>
  </si>
  <si>
    <t>MALLA PARA GAVIONES CAL. 12 2M3</t>
  </si>
  <si>
    <t>PRECIO 2021</t>
  </si>
  <si>
    <t>ANALISIS A.I.U</t>
  </si>
  <si>
    <t xml:space="preserve">DEPARTAMENTO </t>
  </si>
  <si>
    <t>MUNICIPIO</t>
  </si>
  <si>
    <t>COSTO DIRECTO</t>
  </si>
  <si>
    <t>COSTO INDIRECTO (A.I.U)</t>
  </si>
  <si>
    <t>COSTO TOTAL OBRA</t>
  </si>
  <si>
    <t>DURACION DEL PROYECTO EN MESES</t>
  </si>
  <si>
    <t>No.</t>
  </si>
  <si>
    <t>TIEMPO
(mes)</t>
  </si>
  <si>
    <t>FACTOR PARAFISCALES Y PRESTACIONES</t>
  </si>
  <si>
    <t>% DEDICACION</t>
  </si>
  <si>
    <t>VALOR UNITARIO (SALARIO)</t>
  </si>
  <si>
    <t>VALOR PARCIAL</t>
  </si>
  <si>
    <t>I</t>
  </si>
  <si>
    <t>ADMINISTRACION [ A ]</t>
  </si>
  <si>
    <t>1.0</t>
  </si>
  <si>
    <t>PERSONAL DE OBRA</t>
  </si>
  <si>
    <t>1.1</t>
  </si>
  <si>
    <t>Director de obra</t>
  </si>
  <si>
    <t>un</t>
  </si>
  <si>
    <t>1.2</t>
  </si>
  <si>
    <t>Residente de obra civil</t>
  </si>
  <si>
    <t>Almacenista</t>
  </si>
  <si>
    <t>Auxiliar administrativo</t>
  </si>
  <si>
    <t>Auxiliar contable</t>
  </si>
  <si>
    <t>mes</t>
  </si>
  <si>
    <t>Comunicaciones  ( Internet, Telefonia )</t>
  </si>
  <si>
    <t>Equipo de computo e impresoras</t>
  </si>
  <si>
    <t>4.0</t>
  </si>
  <si>
    <t>OTROS GASTOS GENERALES</t>
  </si>
  <si>
    <t>Papeleria (Planos, fotocopias, impresiones)</t>
  </si>
  <si>
    <t>Valla informativa del proyecto (2,00x3,00 mts) banner diseño SGR con estructura metalica de soporte</t>
  </si>
  <si>
    <t>Polizas (Todas las polizas)</t>
  </si>
  <si>
    <t>II</t>
  </si>
  <si>
    <t>IMPREVISTOS [ I ]</t>
  </si>
  <si>
    <t>Imprevistos</t>
  </si>
  <si>
    <t>III</t>
  </si>
  <si>
    <t>UTILIDAD [ U ]</t>
  </si>
  <si>
    <t>Ganacias esperadas</t>
  </si>
  <si>
    <t>TOTAL A.I.U.</t>
  </si>
  <si>
    <t>Nota: El Presente Desglose Incluye Todos las Obligaciones Tributarias</t>
  </si>
  <si>
    <t>ELABORÓ:</t>
  </si>
  <si>
    <t xml:space="preserve">OBRAS DE COMPENSACIÓN AMBIENTAL Y/O COMPLEMENTARIAS </t>
  </si>
  <si>
    <t xml:space="preserve">IMPLEMENTACIÓN PROTOCOLO BIOSEGURIDAD COVID-19 </t>
  </si>
  <si>
    <t>INTERVENTORIA</t>
  </si>
  <si>
    <t>HUILA</t>
  </si>
  <si>
    <t xml:space="preserve">A.I.U </t>
  </si>
  <si>
    <t>DURACION DEL PROYECTO EN MESES (F)</t>
  </si>
  <si>
    <t>N°</t>
  </si>
  <si>
    <t>CONCEPTO</t>
  </si>
  <si>
    <t>A</t>
  </si>
  <si>
    <t>B</t>
  </si>
  <si>
    <t>C</t>
  </si>
  <si>
    <t>D</t>
  </si>
  <si>
    <t>F</t>
  </si>
  <si>
    <t>G</t>
  </si>
  <si>
    <t>SUELDO MES BÁSICO</t>
  </si>
  <si>
    <t>CANT. ESTIMADA</t>
  </si>
  <si>
    <t>% DE DEDICACIÓN</t>
  </si>
  <si>
    <t>FM</t>
  </si>
  <si>
    <t xml:space="preserve"> VALOR MES
 (A * B * C* D) </t>
  </si>
  <si>
    <t>TIEMPO 
MESES</t>
  </si>
  <si>
    <t>TOTAL PARCIAL
(E * F)</t>
  </si>
  <si>
    <t>PERSONAL</t>
  </si>
  <si>
    <t>PERSONAL DE SUPERVISIÓN</t>
  </si>
  <si>
    <t>1.1.1</t>
  </si>
  <si>
    <t xml:space="preserve">Director de Interventoría </t>
  </si>
  <si>
    <t>1.1.2</t>
  </si>
  <si>
    <t>Ingeniero residente de interventoria</t>
  </si>
  <si>
    <t>PERSONAL DE APOYO</t>
  </si>
  <si>
    <t>1.2.1</t>
  </si>
  <si>
    <t>Ingeniero Civil</t>
  </si>
  <si>
    <t>1.2.2</t>
  </si>
  <si>
    <t>Ingeniero Eléctrico</t>
  </si>
  <si>
    <t>1.2.3</t>
  </si>
  <si>
    <t>Profesional HESQ</t>
  </si>
  <si>
    <t>1.2.4</t>
  </si>
  <si>
    <t>Tecnologo Obras civiles</t>
  </si>
  <si>
    <t>1.2.5</t>
  </si>
  <si>
    <t>1.2.6</t>
  </si>
  <si>
    <t>SUB TOTAL</t>
  </si>
  <si>
    <t>OTROS COSTOS DIRECTOS NO REEMBOLSABLES</t>
  </si>
  <si>
    <t>CANT
(t)</t>
  </si>
  <si>
    <t xml:space="preserve"> VR. UNITARIO </t>
  </si>
  <si>
    <t>VR. TOTAL</t>
  </si>
  <si>
    <t>Celular, internet, comunicaciones</t>
  </si>
  <si>
    <t>Oficina, campamento</t>
  </si>
  <si>
    <t>SERVICIOS PUBLICOS (teléfono, agua, energia, comunicaciones, etc.)</t>
  </si>
  <si>
    <t>Alquiler de Laboratorio para los Ensayos de Concretos, morteros y suelos.</t>
  </si>
  <si>
    <t>Gastos de vehiculos, rodamientos, transporte</t>
  </si>
  <si>
    <t>SUBTOTAL COSTO DIRECTOS</t>
  </si>
  <si>
    <t>RESUMEN GENERAL</t>
  </si>
  <si>
    <t>COSTO TOTAL (1 + 2)</t>
  </si>
  <si>
    <t>IVA (19%)</t>
  </si>
  <si>
    <t>VALOR TOTAL OFERTA</t>
  </si>
  <si>
    <t>CABLE DE ALUMINIO ACSR 2" Ecológico</t>
  </si>
  <si>
    <t>CABLE Al AISLADO THWN No 2</t>
  </si>
  <si>
    <t>CABLE Cu AISLADO THWN No 8</t>
  </si>
  <si>
    <t>Conector de derivación de perforación de aislamiento  tipo acometida 25-150/4-25</t>
  </si>
  <si>
    <t>Empalme de derivacion en Gel GHFC-2. Rango de aplicacion: Principal de cable 2 a 2/0 y derivacion de 14 a 6.</t>
  </si>
  <si>
    <t>MEDIDOR CLASE 1, CLASE 2 ACTIVA - REACTIVA</t>
  </si>
  <si>
    <t xml:space="preserve">BREAKER 2X30 A  TIPO INDISTRIAL </t>
  </si>
  <si>
    <t>BREAKER TIPO RIEL 2X15 A</t>
  </si>
  <si>
    <t>TEMPORIZADOR PROGRAMABLE DIGITAL</t>
  </si>
  <si>
    <t>CABLEADO DE CONEXIÓN</t>
  </si>
  <si>
    <t>PLACA DE IDENTIFICACION</t>
  </si>
  <si>
    <t>AEROSOL</t>
  </si>
  <si>
    <t>TUBO CONDUIT PVC 1 1/2"</t>
  </si>
  <si>
    <t>3.97.1</t>
  </si>
  <si>
    <t>3.97.2</t>
  </si>
  <si>
    <t>TUBO CONDUIT PVC  2"</t>
  </si>
  <si>
    <t>4.50</t>
  </si>
  <si>
    <t>BRAZO PARA TEMPLETE CUERDA DE GUITARRA</t>
  </si>
  <si>
    <t>1.10.1</t>
  </si>
  <si>
    <t>NIVEL ÓPTICO</t>
  </si>
  <si>
    <t>ARBOL, ESPECIE NATIVA ALTURA ENTRE 0,50 Y 1,00 Mts</t>
  </si>
  <si>
    <t>RETROCARGADOR S/LLANTA (70-90) HP.</t>
  </si>
  <si>
    <t>VOLQUETA 6 M3</t>
  </si>
  <si>
    <t>CARROTANQUE IRRIGADOR DE AGUA.</t>
  </si>
  <si>
    <t>3,11,1</t>
  </si>
  <si>
    <t xml:space="preserve">MOLDE ADOQUIN CANASTILLA </t>
  </si>
  <si>
    <t xml:space="preserve">precio </t>
  </si>
  <si>
    <t xml:space="preserve">ADITIVOS Y ELEMNTOS PARA ESTAMPAR CONCRETO  IN SITO ( COLOR ENDURECEDOR, DESMOLDANTE, SELLADOR) </t>
  </si>
  <si>
    <t>1.97.2</t>
  </si>
  <si>
    <t>CANECA METALICA M -120 IDU con Malla metálica calibre 18 perforada con canto de 10 cm en platina de 1/8”, tubo rectangular de 8 x 4 cm calibre 18</t>
  </si>
  <si>
    <t>MOVIMIENTO DE TIERRA, RELLENOS Y OBRAS COMPLEMENTARIAS</t>
  </si>
  <si>
    <t>3.6.1</t>
  </si>
  <si>
    <t>TABLERO EN LAMINA GALVANIZADA DE 75 CMS X 75 CMS, CALIBRE 16, REFLECTIVO TIPO 2</t>
  </si>
  <si>
    <t>MEZCLA ASFÁLTICA TIPO RODADURA MCD II</t>
  </si>
  <si>
    <t>3,127,1</t>
  </si>
  <si>
    <t>Luminaria LED con flujo luminoso 11900 luminex que reúna las siguientes características: opciones de Drivers, 1-10V,  compatible con tele gestión, temperaturas color 3000, 4000 (standard) y 5700 K IP66, IK09/09</t>
  </si>
  <si>
    <t xml:space="preserve">pendiente: </t>
  </si>
  <si>
    <t xml:space="preserve">detalles cajas </t>
  </si>
  <si>
    <t>falta angulos de tapas de inspeccion</t>
  </si>
  <si>
    <t>dettale de murete</t>
  </si>
  <si>
    <t>apu poste luminaria de baja tensión.</t>
  </si>
  <si>
    <t>Poste metálico en tubo estructural de 7 metros, D=4" E=3mm, con brazo para conexión de luminaria en tubo metálico de D=1 1/2" E=2mm L=1,10 mts, con anticorrosivo y pintura final de esmalte, incluye platina de soporte E=3/8", cartelas y platina superior de E=1/4", según diseño.</t>
  </si>
  <si>
    <t>1.64.61</t>
  </si>
  <si>
    <t>1.64.62</t>
  </si>
  <si>
    <t>TUBERÍA METÁLICA ESTRUCTURAL DE 4", E=3mm.</t>
  </si>
  <si>
    <t>ANCLAJE EN VARILLA DE 3/4" L=1,20 MTS, CON ROSCA DE 7,5 CMS</t>
  </si>
  <si>
    <t>3.130.1</t>
  </si>
  <si>
    <t>1.87.21</t>
  </si>
  <si>
    <t>TUERCA HEXAGONAL 3/4" CON ARANDELA</t>
  </si>
  <si>
    <t xml:space="preserve">TUBERÍA METÁLICA ESTRUCTURAL DE 1½", E=2mm. </t>
  </si>
  <si>
    <t xml:space="preserve">TRANSFORMADOR MONOFASICO DE 5 KVA 13.2 KV 240/120 V, TIPO ACEITE CONVENCIONAL </t>
  </si>
  <si>
    <t xml:space="preserve">TIRILLA PARA MARQUILLAR </t>
  </si>
  <si>
    <t>1.62.3</t>
  </si>
  <si>
    <t>PLATINA 2 1/2" X 3/16"</t>
  </si>
  <si>
    <t>CESANTIA</t>
  </si>
  <si>
    <t>AUX. TRANSPORTE</t>
  </si>
  <si>
    <t>mensual</t>
  </si>
  <si>
    <t>diario</t>
  </si>
  <si>
    <t>anual</t>
  </si>
  <si>
    <t>Incremento Salarial Prestaciones</t>
  </si>
  <si>
    <t>Ayudabte práctico</t>
  </si>
  <si>
    <t>Oficial Eléctrico.</t>
  </si>
  <si>
    <t>Ayudante (Incl. Prestaciones)</t>
  </si>
  <si>
    <t>Oficial (Incl. Prestaciones)</t>
  </si>
  <si>
    <t>Oficial.</t>
  </si>
  <si>
    <t>MANO DE OBRA - FACTOR PRESTACIONAL</t>
  </si>
  <si>
    <t>TRABAJADORES Y FACTOR PRESTACIONAL INGRESOS MENORES A DOS (02) SMLMV</t>
  </si>
  <si>
    <t>TRABAJADORES Y FACTOR PRESTACIONAL INGRESOS MAYORES A DOS (02) SMLMV</t>
  </si>
  <si>
    <t>Oficial</t>
  </si>
  <si>
    <t>Cadenero</t>
  </si>
  <si>
    <t>TRABAJADOR INGRESO MAYOR A 2 SMLMV</t>
  </si>
  <si>
    <t>Aserrador</t>
  </si>
  <si>
    <t>POLIZAS, IMPUESTOS Y LEGALIZACIÓN DEL CONTRATO</t>
  </si>
  <si>
    <t>Estampillas</t>
  </si>
  <si>
    <t>Ley 1106/2006</t>
  </si>
  <si>
    <t>Reteción en la fuente</t>
  </si>
  <si>
    <t>Industria y Comercio</t>
  </si>
  <si>
    <t>Sobretasa bomberil</t>
  </si>
  <si>
    <t>COSTOS DE OFICINA, CAMPAMENTOS E INSTALACIONES PROVISIONALES</t>
  </si>
  <si>
    <t>Laboratorio para ensayos de concretos, morteros, suelos y otros que sean requeridos</t>
  </si>
  <si>
    <t>und</t>
  </si>
  <si>
    <t>Campamento, servivico de caseta</t>
  </si>
  <si>
    <t>COTIZACIONES GERMAN ABRIL 2021</t>
  </si>
  <si>
    <t>VARILLA CORRUGADA Fy=60,000 PSI</t>
  </si>
  <si>
    <t>GABINETE CON TABLERO DE CONTROL</t>
  </si>
  <si>
    <t>MAT. PROF. XXXXXXXXX TLM</t>
  </si>
  <si>
    <t>HERRAMIENTA MENOR (10% MO)</t>
  </si>
  <si>
    <t>BARRAJE DE TIERRA CON ACCESORIO DE CONEXIÓN</t>
  </si>
  <si>
    <t xml:space="preserve">PRECIO </t>
  </si>
  <si>
    <t>ACA LE DIERON PRECIO DE METRO O PRECIO DE TUBO</t>
  </si>
  <si>
    <t xml:space="preserve">SON DE COBRE O DE </t>
  </si>
  <si>
    <t>SON DE COBRE MACIZO O DE acero</t>
  </si>
  <si>
    <t>PARECE QUE COTIZO LA DE COBRE NO LA DE ALUMINIO</t>
  </si>
  <si>
    <t>VOLVER A COTIZAR</t>
  </si>
  <si>
    <t>PREGUNTEAR ALIRIO</t>
  </si>
  <si>
    <t>25,4 M</t>
  </si>
  <si>
    <t>PREGUNTAR ALIRIO</t>
  </si>
  <si>
    <t>CINTA AISLANTE  3/4" X 20mts</t>
  </si>
  <si>
    <t>CAMIONETA ≥1600 CC.</t>
  </si>
  <si>
    <t>RANA VIBROCOMPACTADORA O COMPACTADOR MANUAL (80-100)Kg.</t>
  </si>
  <si>
    <t>ESTROBOS , MANILLAS</t>
  </si>
  <si>
    <t>DESPERDICIO MORTERO</t>
  </si>
  <si>
    <t>PIEDRA ZONGA Y/O MEDIA ZONGA(6"-10")</t>
  </si>
  <si>
    <t>GRAVILLA</t>
  </si>
  <si>
    <t>MES 1</t>
  </si>
  <si>
    <t>MES 2</t>
  </si>
  <si>
    <t xml:space="preserve">Localización y replanteo </t>
  </si>
  <si>
    <t>ELEMENTOS EN CONCRETO</t>
  </si>
  <si>
    <t xml:space="preserve">CIMENTACION </t>
  </si>
  <si>
    <t>Solado de limpieza Concreto 2500 psi  e=0,05 mts</t>
  </si>
  <si>
    <t>Acero de refuerzo de 60000 P.s.I</t>
  </si>
  <si>
    <t>INSTALACIONS HIDROSANITARIAS</t>
  </si>
  <si>
    <t xml:space="preserve">Excavación manual de material común </t>
  </si>
  <si>
    <t>LADRILLO NO 5 E=12 CM</t>
  </si>
  <si>
    <t>TABLETA CERAMICA</t>
  </si>
  <si>
    <t>BOQUILLA PARA CERAMICA</t>
  </si>
  <si>
    <t>Instalacion de mamposteria en ladrillo No 5 e:12cm</t>
  </si>
  <si>
    <t>Instalacion de Pañete para  muros  1:4, incluye filos y carteras</t>
  </si>
  <si>
    <t>Relleno en  material de recebo para  Nivelacion</t>
  </si>
  <si>
    <t xml:space="preserve">Instalación de mortero 1:4 e=5 cms para de nivelacion </t>
  </si>
  <si>
    <t>Instalacion de Punto electrico salida toma 110 V , incluye materiales de conexión</t>
  </si>
  <si>
    <t>3.97.1.1</t>
  </si>
  <si>
    <t>TUBO CONDUIT PVC 1/2"</t>
  </si>
  <si>
    <t>ALAMBRE DE COBRE # 12 THHN/THW 90°C 600V AWG</t>
  </si>
  <si>
    <t>3141.1</t>
  </si>
  <si>
    <t>ADAPTADOR TERMINAL DE PVC DE 1/2"</t>
  </si>
  <si>
    <t xml:space="preserve">CAJA PLASTICA DE 2X4 (5800) </t>
  </si>
  <si>
    <t xml:space="preserve">TOMA CORRIENTE DOBLE </t>
  </si>
  <si>
    <t>3.5</t>
  </si>
  <si>
    <t>Instalacion de Punto electrico salida alumbrado 110v , incluye materiales de conexión</t>
  </si>
  <si>
    <t>CAJA PLASTICA RECTANGULAR 2400</t>
  </si>
  <si>
    <t>3.4.1</t>
  </si>
  <si>
    <t>CAJA PLASTICA ORTOGONAL</t>
  </si>
  <si>
    <t>3.4.2</t>
  </si>
  <si>
    <t>3.4.3</t>
  </si>
  <si>
    <t>ROSETA PLASTICA ( PORTALAMPARA )</t>
  </si>
  <si>
    <t>3.4.4</t>
  </si>
  <si>
    <t>INTERRUPTOR SENCILLO</t>
  </si>
  <si>
    <t>Instalacion de Punto Hidraulico 1/2", incluye accesorios</t>
  </si>
  <si>
    <t>HIDROSANITARIO</t>
  </si>
  <si>
    <t>11.1</t>
  </si>
  <si>
    <t>11.2</t>
  </si>
  <si>
    <t>11.3</t>
  </si>
  <si>
    <t>11.4</t>
  </si>
  <si>
    <t>11.5</t>
  </si>
  <si>
    <t>TUBERIA PRESION DE 1/2" PVC</t>
  </si>
  <si>
    <t>LIMPIADOR PVC (12 ONZ)</t>
  </si>
  <si>
    <t>SOLDADURA PVC (1/4 DE GL)</t>
  </si>
  <si>
    <t>UNION 1/2" PVC</t>
  </si>
  <si>
    <t>11.6</t>
  </si>
  <si>
    <t>11.7</t>
  </si>
  <si>
    <t>11.8</t>
  </si>
  <si>
    <t>CODO 1/2" PVC</t>
  </si>
  <si>
    <t>Instalacion de Punto Sanitario PVC Sanitaria  2" , incluye accesorios</t>
  </si>
  <si>
    <t>Instalacion de Punto Sanitario PVC Sanitaria  3" , incluye accesorios</t>
  </si>
  <si>
    <t>Instalacion de Punto Sanitario PVC Sanitaria  4" , incluye accesorios</t>
  </si>
  <si>
    <t>11.9</t>
  </si>
  <si>
    <t>11.10</t>
  </si>
  <si>
    <t>11.11</t>
  </si>
  <si>
    <t>11.12</t>
  </si>
  <si>
    <t>11.13</t>
  </si>
  <si>
    <t>11.14</t>
  </si>
  <si>
    <t>11.15</t>
  </si>
  <si>
    <t>11.16</t>
  </si>
  <si>
    <t>11.17</t>
  </si>
  <si>
    <t>11.18</t>
  </si>
  <si>
    <t>11.19</t>
  </si>
  <si>
    <t>11.20</t>
  </si>
  <si>
    <t>TUBERIA SANITARIA PVC 2"</t>
  </si>
  <si>
    <t>CODO 2X90 CxC SANIT</t>
  </si>
  <si>
    <t>TUBERIA SANITARIA PVC 4"</t>
  </si>
  <si>
    <t>CODO 4X90 CxC SANIT</t>
  </si>
  <si>
    <t>11.21</t>
  </si>
  <si>
    <t>11.22</t>
  </si>
  <si>
    <t>TUBERIA SANITARIA PVC 3"</t>
  </si>
  <si>
    <t>CODO 3X90 CxC SANIT</t>
  </si>
  <si>
    <t>11.10.1</t>
  </si>
  <si>
    <t>Instalacion de Red  Sanitaria PVC Sanitaria  4" , incluye accesorios</t>
  </si>
  <si>
    <t>UNION 4" SANIT</t>
  </si>
  <si>
    <t>COMBO SANITARIO LINEA ECONOMICA ( SANITARIO , LAVAMANOS , INCRUSTACIONES )</t>
  </si>
  <si>
    <t xml:space="preserve">ESTUCO PLASTICO </t>
  </si>
  <si>
    <t xml:space="preserve">VINILO TIPO 1 </t>
  </si>
  <si>
    <t>PLIEGO DE LIJA 150</t>
  </si>
  <si>
    <t>PLIEGO DE LIJA 151</t>
  </si>
  <si>
    <t>VIGUETA</t>
  </si>
  <si>
    <t>TORNILLO LARGO 6X1"</t>
  </si>
  <si>
    <t>TORNILLO CORTO  7X7/16"</t>
  </si>
  <si>
    <t>OMEGA 60.3mm 1.2/8" Espesor o.46mm</t>
  </si>
  <si>
    <t>LAMINADE CIELORAZO PVC 2010 LOGIC</t>
  </si>
  <si>
    <t>ANGULOS PERIMETRALES POR 2,44</t>
  </si>
  <si>
    <t>1.97.3</t>
  </si>
  <si>
    <t>LAMINA MASTERDECK CAL 22  , 1,0X6,1M</t>
  </si>
  <si>
    <t>1.97.4</t>
  </si>
  <si>
    <t xml:space="preserve">TORNILLO AUTOPERFORANTE </t>
  </si>
  <si>
    <t>CUBIERTA</t>
  </si>
  <si>
    <t>ENCHAPE DE PARED</t>
  </si>
  <si>
    <t xml:space="preserve">Instalacion de cubierta en teja  master 1000 , no incluye estructura de soporte </t>
  </si>
  <si>
    <t xml:space="preserve">TEJA MASTER 1000 1X6MT GALVANIZADA CL 28 </t>
  </si>
  <si>
    <t>1.97.5</t>
  </si>
  <si>
    <t>1.97.6</t>
  </si>
  <si>
    <t>PERFIL METALICO C.R. CAL. 18 8X4 CM POR 6MT</t>
  </si>
  <si>
    <t>1.97.7</t>
  </si>
  <si>
    <t>GL</t>
  </si>
  <si>
    <t>LADRILLO NO 4 E=10 CM</t>
  </si>
  <si>
    <t xml:space="preserve">DESPERDICIO </t>
  </si>
  <si>
    <t>------</t>
  </si>
  <si>
    <t>OBJETO</t>
  </si>
  <si>
    <t>Viga  de Cimentacion en concreto de 3.000 PSI de 0.35 x 0.35  m , no incluye aceros</t>
  </si>
  <si>
    <t>Viguetas en concreto de 3.000 PSI de 0.30 x 0.10  m , no incluye aceros</t>
  </si>
  <si>
    <t xml:space="preserve">Construccion de placa de entrepiso alijerada en caseton de icopor   en concreto de 3000 psi  de 5 cm , incluye aceros de refuerzo en malla electrosoldada de 6mm </t>
  </si>
  <si>
    <t>MUROS Y PAÑETES</t>
  </si>
  <si>
    <t>PISOS</t>
  </si>
  <si>
    <t xml:space="preserve">Construccion de  placa de contrapiso en concreto 3000 Psi, E=0,10 Mts incluye malla electrosoldada 5mm </t>
  </si>
  <si>
    <t>Instalacion de estructura de cubierta en PERFIL PHR C 160X60X1.5mm , con acabado en anticorrosivo , Incluye templetes</t>
  </si>
  <si>
    <t>FORMALETA METALICA PARA COLUMNAS YVIGAS</t>
  </si>
  <si>
    <t>FORMALETA DE MADERA PARA COLUMNAS -  VIGAS</t>
  </si>
  <si>
    <t>FORMALETA DE MADERA PARA PLACAS  INCLUYE PARALES</t>
  </si>
  <si>
    <t>MALLA ELECTROSOLDADA, SEPARACIÓN DE GRAFIL 0,15*0,15 MTS, E = 6mm</t>
  </si>
  <si>
    <t>1.32</t>
  </si>
  <si>
    <t xml:space="preserve">CASETON EN POLIESTIRENO DE E: 0,25 </t>
  </si>
  <si>
    <t>MALLA ELECTROSOLDADA, SEPARACIÓN DE GRAFIL 0,15*0,15 MTS, E = 5mm</t>
  </si>
  <si>
    <t>PERFIL PHR C 160X60X1.5mm</t>
  </si>
  <si>
    <t>1.97.6.1</t>
  </si>
  <si>
    <t>1.97.8</t>
  </si>
  <si>
    <t>VARILLA ROSCADA 3/8"</t>
  </si>
  <si>
    <t>Suministro e instalación de canal en lámina galvanizada calibre 22 de 0,25x0,25 mt , incluye soporte y accesorios  para su instalación</t>
  </si>
  <si>
    <t>CANALETA EN LAMINA METALICA. CAL. 18 (0,25X0,25)</t>
  </si>
  <si>
    <t xml:space="preserve">SOPORTE PARA CANAL </t>
  </si>
  <si>
    <t>Suministro e instalación de Acometida domiciliaria de 3" a 1/2". (Incluye tubería PVC, registros collar de derivación y accesorios) Long. prom. hasta 6.5 m</t>
  </si>
  <si>
    <t>comsuministro e instalacion de acometida electrica incluye herramienta, equipo, material y mano de obra necesaria</t>
  </si>
  <si>
    <t>CONSTRUCCION DE CENTRO ASISTENCIAL</t>
  </si>
  <si>
    <t>NEIVA</t>
  </si>
  <si>
    <t xml:space="preserve">Zapatas  en Concreto de 3000 Psi   de Seccion transversal de 1mt x1mt x0,35mt  , No incluye acero de refuerzo </t>
  </si>
  <si>
    <t>Columna en concreto de 3.000 PSI de 0.30 x 0.30  m , no incluye aceros</t>
  </si>
  <si>
    <t>Viga  en concreto de 3.000 PSI de 0.30 x 0.30  m , no incluye aceros</t>
  </si>
  <si>
    <t>FECHA DE INICIO</t>
  </si>
  <si>
    <t>SEMANA</t>
  </si>
  <si>
    <t>V/UNITARIO</t>
  </si>
  <si>
    <t>V/TOTAL</t>
  </si>
  <si>
    <t>Inicio</t>
  </si>
  <si>
    <t>Duración</t>
  </si>
  <si>
    <t>Fin</t>
  </si>
  <si>
    <t xml:space="preserve">Limpieza y descapote </t>
  </si>
  <si>
    <t>TIEMPO PROGRAMADO</t>
  </si>
  <si>
    <t>2 MESES</t>
  </si>
  <si>
    <t>ITEM NUEVOS</t>
  </si>
  <si>
    <t xml:space="preserve">Suministro e Instalación de GRANIPLAST ESGRAFIADO para acabados de muros exteriores  de ambientes de formación y radicación de correspondencia de la sede Comercio.  H=1.60  </t>
  </si>
  <si>
    <t>GRANIPLAST - ESGRAFIADO EXTERIOR</t>
  </si>
  <si>
    <t>1.97.9</t>
  </si>
  <si>
    <t>1.97.10</t>
  </si>
  <si>
    <t>SALARIO MINIMO LEGAL - AÑO 2023</t>
  </si>
  <si>
    <t>AUXILIO DE TRANSPORTE - AÑO 2023</t>
  </si>
  <si>
    <t>"REALIZAR OBRAS DE MANTENIMIENTO A LAS SEDES DONDE FUNCIONA LA DIRECCION REGIONAL Y DEL CENTRO DE LA INDUSTRIA, LA EMPRESA Y LOS SERVICIOS DEL SENA REGIONAL HUILA "</t>
  </si>
  <si>
    <t xml:space="preserve">BASE ESGRAFIADO PARA  GRANIPLAST </t>
  </si>
  <si>
    <t xml:space="preserve">Mantenimiento de viga canal metalica de 0.25m x 0.25m , incluye limpieza general  ,  Pintura con anticorrosivo  con acabado rojo oxido en la parte exterior , soldadura y masilla para las partes deterioradas y mortero de nivelacion viga de soporte. </t>
  </si>
  <si>
    <t>ANTICORROSIVO CONTRA OXIDO Y CORROSION</t>
  </si>
  <si>
    <t>X</t>
  </si>
  <si>
    <t>DISOLVENTE THINNER</t>
  </si>
  <si>
    <t>1.97.11</t>
  </si>
  <si>
    <t>1GL</t>
  </si>
  <si>
    <t>1TL</t>
  </si>
  <si>
    <t>1.97.12</t>
  </si>
  <si>
    <t>MASILLA ( PASTA ) PARA SOLDAR 1/4 GALON</t>
  </si>
  <si>
    <t>EQUIPO DE SOLDADURA</t>
  </si>
  <si>
    <t>ANDAMIO CERTIFICADO</t>
  </si>
  <si>
    <t>Suministro e instalacion de puerta en vidrio templano de e:10 mm de 0,75mtx 2,20 , incluye accesorios de instalacion ( esquineros , bisagras y manijas ) y pelicula  con imagen corporativa(similar al existente)</t>
  </si>
  <si>
    <t>CERRADURA DE SOBREPONER</t>
  </si>
  <si>
    <t>MANIJA EN ACERO INOXIDABLE</t>
  </si>
  <si>
    <t>TUBO REDONDO DE ACERO INOX  DE 2″ CAL.16</t>
  </si>
  <si>
    <t>Oficial de carpinteria en aluminio</t>
  </si>
  <si>
    <t>Ayudante Practico  carpinteria en aluminio (Incl. Prestaciones)</t>
  </si>
  <si>
    <t>TALADRO</t>
  </si>
  <si>
    <t>VIDRIO TEMPLADO DE 10MM 0,75 X 2,2M INCLUYE PERFORACIONES</t>
  </si>
  <si>
    <t>ANGULO 1 X  1/8"</t>
  </si>
  <si>
    <t>IMPERMEABILIZANTE ACRILICO LIQUIDO GRIS PARA CUBIERTAS</t>
  </si>
  <si>
    <t>SELLADOR POLIURETANO MAPEFLEX PU 50 SL PARA JUNTAS</t>
  </si>
  <si>
    <t>1.97.13</t>
  </si>
  <si>
    <t>SOLDADURA 1/8"  6013 METAL</t>
  </si>
  <si>
    <t>ANGULO 2 X  3/16"</t>
  </si>
  <si>
    <t>CHAZO EXPANSIVO 1/2X2 1/4</t>
  </si>
  <si>
    <t>1.97.14</t>
  </si>
  <si>
    <t>LÁMINA ALVEOLAR 6 MM</t>
  </si>
  <si>
    <t>1.97.15</t>
  </si>
  <si>
    <t>1.97.16</t>
  </si>
  <si>
    <t>PERFIL EN H DE POLICARBONATO 6MM</t>
  </si>
  <si>
    <t>PERFIL EN U DE POLICARBONATO 6MM</t>
  </si>
  <si>
    <t>TORNILLO AUTOTALADRANTE PARA FIJACIÓN DE PLACAS</t>
  </si>
  <si>
    <t>1.97.17</t>
  </si>
  <si>
    <t>CINTA ANTIDUST 25MM</t>
  </si>
  <si>
    <t>1.97.18</t>
  </si>
  <si>
    <t>IVA SOBRE UTILIDAD</t>
  </si>
  <si>
    <t>VALOR COSTO INDIRECTO</t>
  </si>
  <si>
    <t>TUBO CUADRADO 3cmX 3cm calibre 18</t>
  </si>
  <si>
    <t>DISCO DIAMANTADO EN COPA 4 1/2"</t>
  </si>
  <si>
    <t>1.97.19</t>
  </si>
  <si>
    <t>ROLLO</t>
  </si>
  <si>
    <t>CINTA AUTOADHESIVA X 30MT</t>
  </si>
  <si>
    <t>BISAGRA DE PISO HIDRAULICA</t>
  </si>
  <si>
    <t>ADITIVO PARA IMPERMEABILIZAR Y AUMENTAR LA DURABILIDAD DE LOS MORTEROS</t>
  </si>
  <si>
    <t xml:space="preserve">Suministro e instalacion de caballete  fijo articulado en  asbesto cemento ,para teja ondulada No 5,6,7 ,8 incluye ganchos de fijacion </t>
  </si>
  <si>
    <t>1.97.20</t>
  </si>
  <si>
    <t>CABALLETE ARTICULADO PARA TEJA ONDULADA</t>
  </si>
  <si>
    <t xml:space="preserve">GANCHO PARA TEJA ONDULADA </t>
  </si>
  <si>
    <t>1.97.21</t>
  </si>
  <si>
    <t>1.97.22</t>
  </si>
  <si>
    <t>SOSCO DE 4" EN LAMINA GALVANIZADA CALIBRE 22</t>
  </si>
  <si>
    <t>1.97.23</t>
  </si>
  <si>
    <t xml:space="preserve">CINTA ASFALTICA TAPA GOTERAS </t>
  </si>
  <si>
    <t>MT</t>
  </si>
  <si>
    <t>REMACHES</t>
  </si>
  <si>
    <t>1.97.24</t>
  </si>
  <si>
    <t>PASADOR EN ACERO INOXIDABLE PARA PUERTA DE BAÑO</t>
  </si>
  <si>
    <t>1.97.25</t>
  </si>
  <si>
    <t xml:space="preserve">Suministro e instalacion de mortero de nivelacion  impermeabilizado  con aditivo liquido  integral , taponador de poros y capilares dosificarlo al 3% del peso del cemento, en morteros. de  1:4 de E: 5cm   </t>
  </si>
  <si>
    <t xml:space="preserve">Desmonte , mantenimiento y  reinstalacion de divisiones en acero inoxidable  ( sokoda ) del baño  de instructores , incluye chazos para anclaje  , remaches  y pasadores </t>
  </si>
  <si>
    <t xml:space="preserve">mantenimiento de sosco de 4" en lamina galvanizada calibre 22 , incluye retiro del existente  desde canaleta a bajante , soldadura , cinta de remate y accesorios sanitario para conectar al bajante existente </t>
  </si>
  <si>
    <t>x</t>
  </si>
  <si>
    <t xml:space="preserve">Suministro e instalación de cárcamo para recolección de aguas lluvias, incluye excavación de ( 0,5x0,3) ,muros perimetrales y  base  en concreto de 3000 psi de E: 10cm  , reforzado con varilla de 3/8” cada 15cm  ,  rejilla metálica con marco en ángulos longitudinal de 1"X1/8”  y varilla de 3/8” transversales cada 3cm </t>
  </si>
  <si>
    <t>MUROS</t>
  </si>
  <si>
    <t>L</t>
  </si>
  <si>
    <t>H</t>
  </si>
  <si>
    <t>TRANSVERSAL</t>
  </si>
  <si>
    <t>BASE</t>
  </si>
  <si>
    <t>Suministro e instalación de estructura para cubierta metálicas en tubo cuadrado de 3CM x 3CM Calibre 18 , incluye angulo de 2 x 3/16 , soldadura E60/13 332 ,tornillos de fijación y acabado en anticorrosivo</t>
  </si>
  <si>
    <t>Suministro e instalacion de cambio de red de aguas lluvias de gres a PVCS de 4", incruye tuberia de 4", accesorios, cama de arena, excavacion y desmonte e intancion de adoquines existente</t>
  </si>
  <si>
    <t>Suministro e instalacion de PLACA TRANSLÚCIDA PLANA DE POLICARBONATO (lamina alveolar) de 6mm, con filtro solar (color humo ) o similar , incluye cinta de sellado, tornillo,perfil clip HCP y concector h (perfil en H y en U ) y todo lo necesario para su correcta instalacion)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</si>
</sst>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7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.00\ _€_-;\-* #,##0.00\ _€_-;_-* &quot;-&quot;??\ _€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&quot;$&quot;\ * #,##0.00_ ;_ &quot;$&quot;\ * \-#,##0.00_ ;_ &quot;$&quot;\ * &quot;-&quot;??_ ;_ @_ "/>
    <numFmt numFmtId="169" formatCode="&quot;$&quot;\ #,##0.00"/>
    <numFmt numFmtId="170" formatCode="[$$-240A]\ #,##0.00"/>
    <numFmt numFmtId="171" formatCode="0.000"/>
    <numFmt numFmtId="172" formatCode="&quot;$&quot;\ #,##0"/>
    <numFmt numFmtId="173" formatCode="[$$-240A]\ #,##0"/>
    <numFmt numFmtId="174" formatCode="_(&quot;$&quot;\ * #,##0_);_(&quot;$&quot;\ * \(#,##0\);_(&quot;$&quot;\ * &quot;-&quot;??_);_(@_)"/>
    <numFmt numFmtId="175" formatCode="#,##0.0"/>
    <numFmt numFmtId="176" formatCode="0.0"/>
    <numFmt numFmtId="177" formatCode="0.0%"/>
    <numFmt numFmtId="178" formatCode="0.0000%"/>
    <numFmt numFmtId="179" formatCode="_-&quot;$&quot;* #,##0_-;\-&quot;$&quot;* #,##0_-;_-&quot;$&quot;* &quot;-&quot;_-;_-@_-"/>
    <numFmt numFmtId="180" formatCode="_ &quot;$&quot;\ * #,##0_ ;_ &quot;$&quot;\ * \-#,##0_ ;_ &quot;$&quot;\ * &quot;-&quot;??_ ;_ @_ "/>
    <numFmt numFmtId="181" formatCode="_-[$$-240A]* #,##0.00_-;\-[$$-240A]* #,##0.00_-;_-[$$-240A]* &quot;-&quot;??_-;_-@_-"/>
    <numFmt numFmtId="182" formatCode="0.00000%"/>
    <numFmt numFmtId="183" formatCode="0.000000%"/>
    <numFmt numFmtId="184" formatCode="0.000%"/>
    <numFmt numFmtId="185" formatCode="_-&quot;$&quot;* #,##0.00_-;\-&quot;$&quot;* #,##0.00_-;_-&quot;$&quot;* &quot;-&quot;??_-;_-@_-"/>
    <numFmt numFmtId="186" formatCode="_ &quot;$&quot;\ * #,##0_ ;_ &quot;$&quot;\ * \-#,##0_ ;_ &quot;$&quot;\ * &quot;-&quot;_ ;_ @_ "/>
    <numFmt numFmtId="187" formatCode="_ &quot;$&quot;\ * #,##0.00000000_ ;_ &quot;$&quot;\ * \-#,##0.00000000_ ;_ &quot;$&quot;\ * &quot;-&quot;??_ ;_ @_ "/>
    <numFmt numFmtId="188" formatCode="0.000000000%"/>
    <numFmt numFmtId="189" formatCode="&quot;$&quot;#,##0;\-&quot;$&quot;#,##0"/>
    <numFmt numFmtId="190" formatCode="_ * #,##0.00_ ;_ * \-#,##0.00_ ;_ * &quot;-&quot;??_ ;_ @_ "/>
    <numFmt numFmtId="191" formatCode="[$$-240A]\ #,##0.00;\-[$$-240A]\ #,##0.00"/>
    <numFmt numFmtId="192" formatCode="[$$-240A]\ #,##0;\-[$$-240A]\ #,##0"/>
    <numFmt numFmtId="193" formatCode="_-&quot;$&quot;* #,##0.000000000_-;\-&quot;$&quot;* #,##0.000000000_-;_-&quot;$&quot;* &quot;-&quot;_-;_-@_-"/>
    <numFmt numFmtId="194" formatCode="0.000000000000000000%"/>
    <numFmt numFmtId="195" formatCode="_-&quot;$&quot;* #,##0.00_-;\-&quot;$&quot;* #,##0.00_-;_-&quot;$&quot;* &quot;-&quot;_-;_-@_-"/>
    <numFmt numFmtId="196" formatCode="_-&quot;$&quot;* #,##0.000_-;\-&quot;$&quot;* #,##0.000_-;_-&quot;$&quot;* &quot;-&quot;_-;_-@_-"/>
    <numFmt numFmtId="197" formatCode="_ &quot;$&quot;\ * #,##0.00000000000_ ;_ &quot;$&quot;\ * \-#,##0.00000000000_ ;_ &quot;$&quot;\ * &quot;-&quot;??_ ;_ @_ "/>
    <numFmt numFmtId="198" formatCode="_-[$$-240A]\ * #,##0.00_-;\-[$$-240A]\ * #,##0.00_-;_-[$$-240A]\ * &quot;-&quot;??_-;_-@_-"/>
    <numFmt numFmtId="199" formatCode="_-&quot;$&quot;\ * #,##0.00_-;\-&quot;$&quot;\ * #,##0.00_-;_-&quot;$&quot;\ * &quot;-&quot;????????????????_-;_-@_-"/>
    <numFmt numFmtId="200" formatCode="_-&quot;$&quot;* #,##0.0_-;\-&quot;$&quot;* #,##0.0_-;_-&quot;$&quot;* &quot;-&quot;_-;_-@_-"/>
    <numFmt numFmtId="201" formatCode="#.##"/>
    <numFmt numFmtId="202" formatCode="_(&quot;$&quot;\ * #,##0.0_);_(&quot;$&quot;\ * \(#,##0.0\);_(&quot;$&quot;\ * &quot;-&quot;??_);_(@_)"/>
    <numFmt numFmtId="203" formatCode="_-&quot;$&quot;\ * #,##0.0_-;\-&quot;$&quot;\ * #,##0.0_-;_-&quot;$&quot;\ * &quot;-&quot;?_-;_-@_-"/>
    <numFmt numFmtId="204" formatCode="_-&quot;$&quot;\ * #,##0.00_-;\-&quot;$&quot;\ * #,##0.00_-;_-&quot;$&quot;\ * &quot;-&quot;?_-;_-@_-"/>
    <numFmt numFmtId="205" formatCode="#,##0.000"/>
    <numFmt numFmtId="206" formatCode="_-[$$-240A]* #,##0_-;\-[$$-240A]* #,##0_-;_-[$$-240A]* &quot;-&quot;??_-;_-@_-"/>
    <numFmt numFmtId="207" formatCode="dd"/>
    <numFmt numFmtId="208" formatCode="&quot;$&quot;\ #,##0.0000"/>
    <numFmt numFmtId="209" formatCode="[$$-240A]\ #,##0.000000"/>
  </numFmts>
  <fonts count="7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name val="Arial"/>
      <family val="2"/>
    </font>
    <font>
      <b/>
      <sz val="12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sz val="10"/>
      <name val="Arial"/>
      <family val="2"/>
    </font>
    <font>
      <b/>
      <sz val="9"/>
      <name val="Verdana"/>
      <family val="2"/>
    </font>
    <font>
      <sz val="10"/>
      <name val="Arial"/>
      <family val="2"/>
    </font>
    <font>
      <b/>
      <sz val="14"/>
      <name val="Verdana"/>
      <family val="2"/>
    </font>
    <font>
      <b/>
      <sz val="15"/>
      <name val="Verdana"/>
      <family val="2"/>
    </font>
    <font>
      <sz val="10"/>
      <color indexed="55"/>
      <name val="Verdana"/>
      <family val="2"/>
    </font>
    <font>
      <sz val="11"/>
      <name val="Calibri"/>
      <family val="2"/>
    </font>
    <font>
      <sz val="10"/>
      <color indexed="8"/>
      <name val="Verdana"/>
      <family val="2"/>
    </font>
    <font>
      <sz val="16"/>
      <name val="Verdana"/>
      <family val="2"/>
    </font>
    <font>
      <b/>
      <sz val="13"/>
      <name val="Verdana"/>
      <family val="2"/>
    </font>
    <font>
      <sz val="13"/>
      <name val="Verdan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Arial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sz val="10"/>
      <color theme="1"/>
      <name val="Verdana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Verdana"/>
      <family val="2"/>
    </font>
    <font>
      <sz val="11"/>
      <name val="Verdana"/>
      <family val="2"/>
    </font>
    <font>
      <b/>
      <sz val="10"/>
      <color theme="0" tint="-4.9989318521683403E-2"/>
      <name val="Verdana"/>
      <family val="2"/>
    </font>
    <font>
      <b/>
      <sz val="11"/>
      <name val="Arial"/>
      <family val="2"/>
    </font>
    <font>
      <b/>
      <sz val="11"/>
      <name val="Verdana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18"/>
      <name val="Arial"/>
      <family val="2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0"/>
      <name val="Arial"/>
      <family val="2"/>
    </font>
    <font>
      <b/>
      <sz val="8"/>
      <color theme="0"/>
      <name val="Calibri"/>
      <family val="2"/>
      <scheme val="minor"/>
    </font>
    <font>
      <sz val="10"/>
      <name val="Times New Roman"/>
      <family val="1"/>
    </font>
    <font>
      <b/>
      <sz val="8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9"/>
      <color rgb="FFFF0000"/>
      <name val="Arial"/>
      <family val="2"/>
    </font>
    <font>
      <sz val="10.5"/>
      <color rgb="FFFF0000"/>
      <name val="Arial"/>
      <family val="2"/>
    </font>
    <font>
      <sz val="10"/>
      <color rgb="FFFF0000"/>
      <name val="Arial"/>
      <family val="2"/>
    </font>
    <font>
      <b/>
      <sz val="10.5"/>
      <name val="Arial"/>
      <family val="2"/>
    </font>
    <font>
      <sz val="10.5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20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2"/>
      <color theme="1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1"/>
      <color theme="1"/>
      <name val="Arial Narrow"/>
      <family val="2"/>
    </font>
    <font>
      <sz val="11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i/>
      <sz val="12"/>
      <color theme="1"/>
      <name val="Arial"/>
      <family val="2"/>
    </font>
    <font>
      <b/>
      <i/>
      <sz val="16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</fills>
  <borders count="9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51">
    <xf numFmtId="0" fontId="0" fillId="0" borderId="0"/>
    <xf numFmtId="43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6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9" fillId="0" borderId="0"/>
    <xf numFmtId="168" fontId="9" fillId="0" borderId="0" applyFont="0" applyFill="0" applyBorder="0" applyAlignment="0" applyProtection="0"/>
    <xf numFmtId="167" fontId="17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179" fontId="8" fillId="0" borderId="0" applyFont="0" applyFill="0" applyBorder="0" applyAlignment="0" applyProtection="0"/>
    <xf numFmtId="168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51" fillId="0" borderId="0"/>
    <xf numFmtId="9" fontId="8" fillId="0" borderId="0" applyFont="0" applyFill="0" applyBorder="0" applyAlignment="0" applyProtection="0"/>
    <xf numFmtId="0" fontId="9" fillId="0" borderId="0"/>
    <xf numFmtId="0" fontId="9" fillId="0" borderId="0"/>
    <xf numFmtId="168" fontId="9" fillId="0" borderId="0" applyFont="0" applyFill="0" applyBorder="0" applyAlignment="0" applyProtection="0"/>
    <xf numFmtId="185" fontId="8" fillId="0" borderId="0" applyFont="0" applyFill="0" applyBorder="0" applyAlignment="0" applyProtection="0"/>
    <xf numFmtId="186" fontId="9" fillId="0" borderId="0" applyFont="0" applyFill="0" applyBorder="0" applyAlignment="0" applyProtection="0"/>
    <xf numFmtId="190" fontId="9" fillId="0" borderId="0" applyFont="0" applyFill="0" applyBorder="0" applyAlignment="0" applyProtection="0"/>
    <xf numFmtId="0" fontId="7" fillId="0" borderId="0"/>
    <xf numFmtId="0" fontId="7" fillId="0" borderId="0"/>
    <xf numFmtId="164" fontId="6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9" fontId="72" fillId="0" borderId="0" applyFont="0" applyFill="0" applyBorder="0" applyAlignment="0" applyProtection="0"/>
    <xf numFmtId="167" fontId="72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4" fillId="0" borderId="0"/>
    <xf numFmtId="190" fontId="9" fillId="0" borderId="0" applyFont="0" applyFill="0" applyBorder="0" applyAlignment="0" applyProtection="0"/>
    <xf numFmtId="0" fontId="4" fillId="0" borderId="0"/>
    <xf numFmtId="0" fontId="9" fillId="0" borderId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1140">
    <xf numFmtId="0" fontId="0" fillId="0" borderId="0" xfId="0"/>
    <xf numFmtId="0" fontId="11" fillId="0" borderId="0" xfId="0" applyFont="1"/>
    <xf numFmtId="0" fontId="15" fillId="0" borderId="0" xfId="0" applyFont="1"/>
    <xf numFmtId="0" fontId="16" fillId="0" borderId="0" xfId="0" applyFont="1" applyAlignment="1">
      <alignment horizontal="justify" vertical="top" wrapText="1"/>
    </xf>
    <xf numFmtId="0" fontId="16" fillId="0" borderId="0" xfId="0" applyFont="1"/>
    <xf numFmtId="0" fontId="12" fillId="0" borderId="0" xfId="0" applyFont="1"/>
    <xf numFmtId="0" fontId="15" fillId="0" borderId="12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15" xfId="0" applyFont="1" applyBorder="1" applyAlignment="1">
      <alignment horizontal="center"/>
    </xf>
    <xf numFmtId="169" fontId="15" fillId="0" borderId="18" xfId="0" applyNumberFormat="1" applyFont="1" applyBorder="1"/>
    <xf numFmtId="0" fontId="15" fillId="0" borderId="18" xfId="0" applyFont="1" applyBorder="1" applyAlignment="1">
      <alignment horizontal="center"/>
    </xf>
    <xf numFmtId="0" fontId="16" fillId="0" borderId="0" xfId="0" applyFont="1" applyAlignment="1">
      <alignment vertical="justify" wrapText="1"/>
    </xf>
    <xf numFmtId="0" fontId="16" fillId="0" borderId="11" xfId="0" applyFont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2" fontId="15" fillId="0" borderId="15" xfId="0" applyNumberFormat="1" applyFont="1" applyBorder="1" applyAlignment="1">
      <alignment horizont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2" fontId="15" fillId="0" borderId="12" xfId="0" applyNumberFormat="1" applyFont="1" applyBorder="1" applyAlignment="1">
      <alignment horizontal="center"/>
    </xf>
    <xf numFmtId="169" fontId="15" fillId="0" borderId="12" xfId="0" applyNumberFormat="1" applyFont="1" applyBorder="1" applyAlignment="1">
      <alignment vertical="center" wrapText="1"/>
    </xf>
    <xf numFmtId="0" fontId="15" fillId="0" borderId="29" xfId="0" applyFont="1" applyBorder="1" applyAlignment="1">
      <alignment vertical="top" wrapText="1"/>
    </xf>
    <xf numFmtId="172" fontId="15" fillId="0" borderId="12" xfId="0" applyNumberFormat="1" applyFont="1" applyBorder="1"/>
    <xf numFmtId="169" fontId="15" fillId="0" borderId="12" xfId="0" applyNumberFormat="1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5" fillId="0" borderId="7" xfId="0" applyFont="1" applyBorder="1" applyAlignment="1">
      <alignment vertical="center" wrapText="1"/>
    </xf>
    <xf numFmtId="169" fontId="15" fillId="0" borderId="39" xfId="0" applyNumberFormat="1" applyFont="1" applyBorder="1" applyAlignment="1">
      <alignment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171" fontId="15" fillId="3" borderId="15" xfId="0" applyNumberFormat="1" applyFont="1" applyFill="1" applyBorder="1" applyAlignment="1">
      <alignment horizontal="center" vertical="center" wrapText="1"/>
    </xf>
    <xf numFmtId="4" fontId="15" fillId="3" borderId="33" xfId="0" applyNumberFormat="1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15" fillId="3" borderId="42" xfId="0" applyFont="1" applyFill="1" applyBorder="1" applyAlignment="1">
      <alignment horizontal="center" vertical="center" wrapText="1"/>
    </xf>
    <xf numFmtId="169" fontId="15" fillId="3" borderId="18" xfId="0" applyNumberFormat="1" applyFont="1" applyFill="1" applyBorder="1" applyAlignment="1">
      <alignment horizontal="center" vertical="center" wrapText="1"/>
    </xf>
    <xf numFmtId="173" fontId="16" fillId="0" borderId="11" xfId="0" applyNumberFormat="1" applyFont="1" applyBorder="1"/>
    <xf numFmtId="169" fontId="15" fillId="0" borderId="42" xfId="0" applyNumberFormat="1" applyFont="1" applyBorder="1"/>
    <xf numFmtId="0" fontId="16" fillId="0" borderId="44" xfId="0" applyFont="1" applyBorder="1" applyAlignment="1">
      <alignment horizontal="center" vertical="center" wrapText="1"/>
    </xf>
    <xf numFmtId="172" fontId="15" fillId="0" borderId="45" xfId="0" applyNumberFormat="1" applyFont="1" applyBorder="1"/>
    <xf numFmtId="0" fontId="12" fillId="0" borderId="8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174" fontId="12" fillId="0" borderId="11" xfId="6" applyNumberFormat="1" applyFont="1" applyFill="1" applyBorder="1" applyAlignment="1">
      <alignment vertical="center" wrapText="1"/>
    </xf>
    <xf numFmtId="0" fontId="12" fillId="4" borderId="9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left" vertical="center" wrapText="1"/>
    </xf>
    <xf numFmtId="0" fontId="11" fillId="4" borderId="9" xfId="0" applyFont="1" applyFill="1" applyBorder="1" applyAlignment="1">
      <alignment horizontal="center" vertical="center" wrapText="1"/>
    </xf>
    <xf numFmtId="174" fontId="11" fillId="4" borderId="10" xfId="6" applyNumberFormat="1" applyFont="1" applyFill="1" applyBorder="1" applyAlignment="1">
      <alignment vertical="center"/>
    </xf>
    <xf numFmtId="0" fontId="11" fillId="0" borderId="48" xfId="0" applyFont="1" applyBorder="1" applyAlignment="1">
      <alignment horizontal="justify" vertical="center" wrapText="1"/>
    </xf>
    <xf numFmtId="0" fontId="11" fillId="0" borderId="48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justify" vertical="center" wrapText="1"/>
    </xf>
    <xf numFmtId="174" fontId="11" fillId="0" borderId="51" xfId="6" applyNumberFormat="1" applyFont="1" applyFill="1" applyBorder="1" applyAlignment="1">
      <alignment vertical="center"/>
    </xf>
    <xf numFmtId="0" fontId="11" fillId="0" borderId="48" xfId="0" applyFont="1" applyBorder="1" applyAlignment="1">
      <alignment horizontal="center" vertical="center"/>
    </xf>
    <xf numFmtId="0" fontId="11" fillId="0" borderId="51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wrapText="1"/>
    </xf>
    <xf numFmtId="174" fontId="11" fillId="0" borderId="0" xfId="6" applyNumberFormat="1" applyFont="1" applyBorder="1" applyAlignment="1">
      <alignment vertical="center"/>
    </xf>
    <xf numFmtId="4" fontId="12" fillId="0" borderId="9" xfId="0" applyNumberFormat="1" applyFont="1" applyBorder="1" applyAlignment="1">
      <alignment horizontal="center" vertical="center" wrapText="1"/>
    </xf>
    <xf numFmtId="166" fontId="12" fillId="0" borderId="9" xfId="6" applyFont="1" applyFill="1" applyBorder="1" applyAlignment="1">
      <alignment horizontal="center" vertical="center" wrapText="1"/>
    </xf>
    <xf numFmtId="4" fontId="11" fillId="8" borderId="9" xfId="0" applyNumberFormat="1" applyFont="1" applyFill="1" applyBorder="1" applyAlignment="1">
      <alignment vertical="center" wrapText="1"/>
    </xf>
    <xf numFmtId="166" fontId="11" fillId="0" borderId="11" xfId="6" applyFont="1" applyFill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 wrapText="1"/>
    </xf>
    <xf numFmtId="166" fontId="12" fillId="0" borderId="2" xfId="6" applyFont="1" applyFill="1" applyBorder="1" applyAlignment="1">
      <alignment horizontal="center" vertical="center" wrapText="1"/>
    </xf>
    <xf numFmtId="4" fontId="12" fillId="8" borderId="8" xfId="0" applyNumberFormat="1" applyFont="1" applyFill="1" applyBorder="1" applyAlignment="1">
      <alignment vertical="center" wrapText="1"/>
    </xf>
    <xf numFmtId="4" fontId="12" fillId="8" borderId="9" xfId="0" applyNumberFormat="1" applyFont="1" applyFill="1" applyBorder="1" applyAlignment="1">
      <alignment vertical="center" wrapText="1"/>
    </xf>
    <xf numFmtId="0" fontId="11" fillId="0" borderId="11" xfId="0" applyFont="1" applyBorder="1" applyAlignment="1">
      <alignment horizontal="center" vertical="center"/>
    </xf>
    <xf numFmtId="175" fontId="11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166" fontId="11" fillId="0" borderId="11" xfId="6" applyFont="1" applyFill="1" applyBorder="1" applyAlignment="1">
      <alignment horizontal="center" vertical="center"/>
    </xf>
    <xf numFmtId="175" fontId="11" fillId="0" borderId="51" xfId="0" applyNumberFormat="1" applyFont="1" applyBorder="1" applyAlignment="1">
      <alignment horizontal="center" vertical="center"/>
    </xf>
    <xf numFmtId="0" fontId="11" fillId="0" borderId="51" xfId="0" applyFont="1" applyBorder="1" applyAlignment="1">
      <alignment horizontal="right" vertical="center" wrapText="1"/>
    </xf>
    <xf numFmtId="166" fontId="11" fillId="0" borderId="51" xfId="6" applyFont="1" applyFill="1" applyBorder="1" applyAlignment="1">
      <alignment horizontal="right" vertical="center"/>
    </xf>
    <xf numFmtId="166" fontId="11" fillId="0" borderId="51" xfId="6" applyFont="1" applyFill="1" applyBorder="1" applyAlignment="1">
      <alignment horizontal="center" vertical="center"/>
    </xf>
    <xf numFmtId="0" fontId="11" fillId="0" borderId="48" xfId="0" applyFont="1" applyBorder="1" applyAlignment="1">
      <alignment vertical="center"/>
    </xf>
    <xf numFmtId="0" fontId="24" fillId="0" borderId="48" xfId="0" applyFont="1" applyBorder="1" applyAlignment="1">
      <alignment horizontal="justify" vertical="center" wrapText="1"/>
    </xf>
    <xf numFmtId="166" fontId="11" fillId="0" borderId="48" xfId="6" applyFont="1" applyFill="1" applyBorder="1" applyAlignment="1">
      <alignment horizontal="center" vertical="center"/>
    </xf>
    <xf numFmtId="0" fontId="11" fillId="0" borderId="50" xfId="0" applyFont="1" applyBorder="1" applyAlignment="1">
      <alignment vertical="center"/>
    </xf>
    <xf numFmtId="176" fontId="11" fillId="0" borderId="50" xfId="0" applyNumberFormat="1" applyFont="1" applyBorder="1" applyAlignment="1">
      <alignment horizontal="center" vertical="center"/>
    </xf>
    <xf numFmtId="10" fontId="24" fillId="0" borderId="50" xfId="0" applyNumberFormat="1" applyFont="1" applyBorder="1" applyAlignment="1">
      <alignment horizontal="right" vertical="center" wrapText="1"/>
    </xf>
    <xf numFmtId="166" fontId="24" fillId="0" borderId="50" xfId="6" applyFont="1" applyBorder="1" applyAlignment="1">
      <alignment horizontal="center" vertical="center"/>
    </xf>
    <xf numFmtId="166" fontId="24" fillId="0" borderId="50" xfId="6" applyFont="1" applyFill="1" applyBorder="1" applyAlignment="1">
      <alignment horizontal="right" vertical="center"/>
    </xf>
    <xf numFmtId="0" fontId="11" fillId="5" borderId="9" xfId="0" applyFont="1" applyFill="1" applyBorder="1" applyAlignment="1">
      <alignment horizontal="center" vertical="center"/>
    </xf>
    <xf numFmtId="166" fontId="12" fillId="5" borderId="11" xfId="6" applyFont="1" applyFill="1" applyBorder="1" applyAlignment="1">
      <alignment horizontal="right" vertical="center" wrapText="1"/>
    </xf>
    <xf numFmtId="0" fontId="11" fillId="9" borderId="9" xfId="0" applyFont="1" applyFill="1" applyBorder="1" applyAlignment="1">
      <alignment horizontal="center" vertical="center"/>
    </xf>
    <xf numFmtId="166" fontId="12" fillId="9" borderId="11" xfId="6" applyFont="1" applyFill="1" applyBorder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166" fontId="11" fillId="0" borderId="0" xfId="6" applyFont="1" applyFill="1" applyBorder="1" applyAlignment="1">
      <alignment horizontal="center" vertical="center"/>
    </xf>
    <xf numFmtId="166" fontId="11" fillId="0" borderId="0" xfId="6" applyFont="1" applyBorder="1" applyAlignment="1">
      <alignment horizontal="center" vertical="center"/>
    </xf>
    <xf numFmtId="166" fontId="12" fillId="9" borderId="53" xfId="6" applyFont="1" applyFill="1" applyBorder="1" applyAlignment="1">
      <alignment horizontal="right" vertical="center" wrapText="1"/>
    </xf>
    <xf numFmtId="0" fontId="30" fillId="0" borderId="0" xfId="0" applyFont="1"/>
    <xf numFmtId="0" fontId="9" fillId="0" borderId="0" xfId="0" applyFont="1"/>
    <xf numFmtId="4" fontId="11" fillId="8" borderId="8" xfId="0" applyNumberFormat="1" applyFont="1" applyFill="1" applyBorder="1" applyAlignment="1">
      <alignment vertical="center" wrapText="1"/>
    </xf>
    <xf numFmtId="4" fontId="11" fillId="8" borderId="10" xfId="0" applyNumberFormat="1" applyFont="1" applyFill="1" applyBorder="1" applyAlignment="1">
      <alignment vertical="center" wrapText="1"/>
    </xf>
    <xf numFmtId="0" fontId="11" fillId="0" borderId="0" xfId="0" applyFont="1" applyAlignment="1">
      <alignment horizontal="center"/>
    </xf>
    <xf numFmtId="172" fontId="15" fillId="0" borderId="22" xfId="0" applyNumberFormat="1" applyFont="1" applyBorder="1"/>
    <xf numFmtId="172" fontId="15" fillId="0" borderId="43" xfId="0" applyNumberFormat="1" applyFont="1" applyBorder="1" applyAlignment="1">
      <alignment vertical="center"/>
    </xf>
    <xf numFmtId="172" fontId="15" fillId="0" borderId="40" xfId="0" applyNumberFormat="1" applyFont="1" applyBorder="1" applyAlignment="1">
      <alignment vertical="center"/>
    </xf>
    <xf numFmtId="174" fontId="11" fillId="6" borderId="48" xfId="6" applyNumberFormat="1" applyFont="1" applyFill="1" applyBorder="1" applyAlignment="1">
      <alignment vertical="center"/>
    </xf>
    <xf numFmtId="0" fontId="31" fillId="0" borderId="11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32" fillId="0" borderId="0" xfId="0" applyFont="1"/>
    <xf numFmtId="4" fontId="12" fillId="0" borderId="1" xfId="0" applyNumberFormat="1" applyFont="1" applyBorder="1" applyAlignment="1">
      <alignment horizontal="center" vertical="center"/>
    </xf>
    <xf numFmtId="0" fontId="11" fillId="3" borderId="51" xfId="0" applyFont="1" applyFill="1" applyBorder="1" applyAlignment="1">
      <alignment vertical="center"/>
    </xf>
    <xf numFmtId="175" fontId="11" fillId="3" borderId="51" xfId="0" applyNumberFormat="1" applyFont="1" applyFill="1" applyBorder="1" applyAlignment="1">
      <alignment horizontal="center" vertical="center"/>
    </xf>
    <xf numFmtId="176" fontId="18" fillId="3" borderId="4" xfId="0" applyNumberFormat="1" applyFont="1" applyFill="1" applyBorder="1" applyAlignment="1">
      <alignment horizontal="center" vertical="center" wrapText="1"/>
    </xf>
    <xf numFmtId="2" fontId="11" fillId="3" borderId="0" xfId="0" applyNumberFormat="1" applyFont="1" applyFill="1" applyAlignment="1">
      <alignment horizontal="center"/>
    </xf>
    <xf numFmtId="0" fontId="15" fillId="3" borderId="12" xfId="0" applyFont="1" applyFill="1" applyBorder="1" applyAlignment="1">
      <alignment horizontal="center" vertical="center"/>
    </xf>
    <xf numFmtId="172" fontId="15" fillId="3" borderId="40" xfId="0" applyNumberFormat="1" applyFont="1" applyFill="1" applyBorder="1" applyAlignment="1">
      <alignment vertical="center"/>
    </xf>
    <xf numFmtId="166" fontId="15" fillId="3" borderId="12" xfId="0" applyNumberFormat="1" applyFont="1" applyFill="1" applyBorder="1" applyAlignment="1">
      <alignment horizontal="center" vertical="center"/>
    </xf>
    <xf numFmtId="167" fontId="15" fillId="3" borderId="12" xfId="11" applyFont="1" applyFill="1" applyBorder="1" applyAlignment="1">
      <alignment horizontal="center" vertical="center"/>
    </xf>
    <xf numFmtId="172" fontId="15" fillId="3" borderId="12" xfId="6" applyNumberFormat="1" applyFont="1" applyFill="1" applyBorder="1" applyAlignment="1">
      <alignment horizontal="right" vertical="center"/>
    </xf>
    <xf numFmtId="176" fontId="11" fillId="3" borderId="0" xfId="0" applyNumberFormat="1" applyFont="1" applyFill="1" applyAlignment="1">
      <alignment horizontal="center" vertical="center"/>
    </xf>
    <xf numFmtId="169" fontId="15" fillId="3" borderId="15" xfId="0" applyNumberFormat="1" applyFont="1" applyFill="1" applyBorder="1" applyAlignment="1">
      <alignment horizontal="center"/>
    </xf>
    <xf numFmtId="169" fontId="15" fillId="3" borderId="15" xfId="0" applyNumberFormat="1" applyFont="1" applyFill="1" applyBorder="1"/>
    <xf numFmtId="0" fontId="15" fillId="0" borderId="36" xfId="0" applyFont="1" applyBorder="1" applyAlignment="1">
      <alignment horizontal="center"/>
    </xf>
    <xf numFmtId="169" fontId="15" fillId="3" borderId="36" xfId="0" applyNumberFormat="1" applyFont="1" applyFill="1" applyBorder="1"/>
    <xf numFmtId="0" fontId="16" fillId="0" borderId="23" xfId="0" applyFont="1" applyBorder="1" applyAlignment="1">
      <alignment horizontal="center" vertical="center" wrapText="1"/>
    </xf>
    <xf numFmtId="2" fontId="11" fillId="3" borderId="0" xfId="0" applyNumberFormat="1" applyFont="1" applyFill="1" applyAlignment="1">
      <alignment horizontal="center" vertical="center"/>
    </xf>
    <xf numFmtId="169" fontId="15" fillId="3" borderId="57" xfId="0" applyNumberFormat="1" applyFont="1" applyFill="1" applyBorder="1"/>
    <xf numFmtId="2" fontId="15" fillId="0" borderId="57" xfId="0" applyNumberFormat="1" applyFont="1" applyBorder="1" applyAlignment="1">
      <alignment horizontal="center"/>
    </xf>
    <xf numFmtId="169" fontId="15" fillId="3" borderId="12" xfId="0" applyNumberFormat="1" applyFont="1" applyFill="1" applyBorder="1"/>
    <xf numFmtId="172" fontId="15" fillId="0" borderId="15" xfId="0" applyNumberFormat="1" applyFont="1" applyBorder="1"/>
    <xf numFmtId="169" fontId="15" fillId="3" borderId="12" xfId="0" applyNumberFormat="1" applyFont="1" applyFill="1" applyBorder="1" applyAlignment="1">
      <alignment horizontal="center"/>
    </xf>
    <xf numFmtId="2" fontId="15" fillId="0" borderId="36" xfId="0" applyNumberFormat="1" applyFont="1" applyBorder="1" applyAlignment="1">
      <alignment horizontal="center"/>
    </xf>
    <xf numFmtId="172" fontId="15" fillId="0" borderId="41" xfId="0" applyNumberFormat="1" applyFont="1" applyBorder="1"/>
    <xf numFmtId="2" fontId="15" fillId="3" borderId="12" xfId="0" applyNumberFormat="1" applyFont="1" applyFill="1" applyBorder="1" applyAlignment="1">
      <alignment horizontal="center" vertical="center"/>
    </xf>
    <xf numFmtId="174" fontId="0" fillId="0" borderId="0" xfId="0" applyNumberFormat="1"/>
    <xf numFmtId="2" fontId="11" fillId="0" borderId="0" xfId="0" applyNumberFormat="1" applyFont="1"/>
    <xf numFmtId="169" fontId="15" fillId="3" borderId="36" xfId="0" applyNumberFormat="1" applyFont="1" applyFill="1" applyBorder="1" applyAlignment="1">
      <alignment horizontal="center"/>
    </xf>
    <xf numFmtId="0" fontId="15" fillId="3" borderId="39" xfId="0" applyFont="1" applyFill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172" fontId="15" fillId="0" borderId="16" xfId="0" applyNumberFormat="1" applyFont="1" applyBorder="1"/>
    <xf numFmtId="172" fontId="15" fillId="0" borderId="14" xfId="0" applyNumberFormat="1" applyFont="1" applyBorder="1"/>
    <xf numFmtId="169" fontId="15" fillId="0" borderId="19" xfId="0" applyNumberFormat="1" applyFont="1" applyBorder="1"/>
    <xf numFmtId="0" fontId="15" fillId="0" borderId="26" xfId="0" applyFont="1" applyBorder="1" applyAlignment="1">
      <alignment vertical="center" wrapText="1"/>
    </xf>
    <xf numFmtId="0" fontId="15" fillId="0" borderId="43" xfId="0" applyFont="1" applyBorder="1" applyAlignment="1">
      <alignment horizontal="center" vertical="center" wrapText="1"/>
    </xf>
    <xf numFmtId="4" fontId="15" fillId="3" borderId="27" xfId="0" applyNumberFormat="1" applyFont="1" applyFill="1" applyBorder="1" applyAlignment="1">
      <alignment horizontal="center" vertical="center" wrapText="1"/>
    </xf>
    <xf numFmtId="169" fontId="15" fillId="0" borderId="15" xfId="0" applyNumberFormat="1" applyFont="1" applyBorder="1" applyAlignment="1">
      <alignment horizontal="center" vertical="center" wrapText="1"/>
    </xf>
    <xf numFmtId="169" fontId="15" fillId="0" borderId="15" xfId="0" applyNumberFormat="1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15" fillId="0" borderId="66" xfId="0" applyFont="1" applyBorder="1" applyAlignment="1">
      <alignment horizontal="center" vertical="center" wrapText="1"/>
    </xf>
    <xf numFmtId="171" fontId="15" fillId="3" borderId="66" xfId="0" applyNumberFormat="1" applyFont="1" applyFill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169" fontId="15" fillId="0" borderId="36" xfId="0" applyNumberFormat="1" applyFont="1" applyBorder="1" applyAlignment="1">
      <alignment horizontal="center" vertical="center" wrapText="1"/>
    </xf>
    <xf numFmtId="169" fontId="15" fillId="0" borderId="36" xfId="0" applyNumberFormat="1" applyFont="1" applyBorder="1" applyAlignment="1">
      <alignment vertical="center" wrapText="1"/>
    </xf>
    <xf numFmtId="166" fontId="15" fillId="3" borderId="15" xfId="0" applyNumberFormat="1" applyFont="1" applyFill="1" applyBorder="1" applyAlignment="1">
      <alignment horizontal="center" vertical="center"/>
    </xf>
    <xf numFmtId="167" fontId="15" fillId="3" borderId="15" xfId="11" applyFont="1" applyFill="1" applyBorder="1" applyAlignment="1">
      <alignment horizontal="center" vertical="center"/>
    </xf>
    <xf numFmtId="172" fontId="15" fillId="3" borderId="15" xfId="6" applyNumberFormat="1" applyFont="1" applyFill="1" applyBorder="1" applyAlignment="1">
      <alignment horizontal="right" vertical="center"/>
    </xf>
    <xf numFmtId="166" fontId="15" fillId="3" borderId="36" xfId="0" applyNumberFormat="1" applyFont="1" applyFill="1" applyBorder="1" applyAlignment="1">
      <alignment horizontal="center" vertical="center"/>
    </xf>
    <xf numFmtId="167" fontId="15" fillId="3" borderId="36" xfId="11" applyFont="1" applyFill="1" applyBorder="1" applyAlignment="1">
      <alignment horizontal="center" vertical="center"/>
    </xf>
    <xf numFmtId="172" fontId="15" fillId="3" borderId="36" xfId="6" applyNumberFormat="1" applyFont="1" applyFill="1" applyBorder="1" applyAlignment="1">
      <alignment horizontal="right" vertical="center"/>
    </xf>
    <xf numFmtId="4" fontId="38" fillId="8" borderId="9" xfId="0" applyNumberFormat="1" applyFont="1" applyFill="1" applyBorder="1" applyAlignment="1">
      <alignment vertical="center" wrapText="1"/>
    </xf>
    <xf numFmtId="4" fontId="38" fillId="8" borderId="10" xfId="0" applyNumberFormat="1" applyFont="1" applyFill="1" applyBorder="1" applyAlignment="1">
      <alignment vertical="center" wrapText="1"/>
    </xf>
    <xf numFmtId="174" fontId="11" fillId="0" borderId="11" xfId="6" applyNumberFormat="1" applyFont="1" applyFill="1" applyBorder="1" applyAlignment="1">
      <alignment horizontal="right" vertical="center"/>
    </xf>
    <xf numFmtId="0" fontId="11" fillId="3" borderId="11" xfId="0" applyFont="1" applyFill="1" applyBorder="1" applyAlignment="1">
      <alignment horizontal="center" vertical="center"/>
    </xf>
    <xf numFmtId="175" fontId="11" fillId="3" borderId="11" xfId="0" applyNumberFormat="1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66" fontId="11" fillId="3" borderId="11" xfId="6" applyFont="1" applyFill="1" applyBorder="1" applyAlignment="1">
      <alignment horizontal="center" vertical="center"/>
    </xf>
    <xf numFmtId="0" fontId="11" fillId="3" borderId="51" xfId="0" applyFont="1" applyFill="1" applyBorder="1" applyAlignment="1">
      <alignment horizontal="right" vertical="center" wrapText="1"/>
    </xf>
    <xf numFmtId="166" fontId="11" fillId="3" borderId="51" xfId="6" applyFont="1" applyFill="1" applyBorder="1" applyAlignment="1">
      <alignment horizontal="right" vertical="center"/>
    </xf>
    <xf numFmtId="0" fontId="11" fillId="3" borderId="51" xfId="0" applyFont="1" applyFill="1" applyBorder="1" applyAlignment="1">
      <alignment horizontal="justify" vertical="center" wrapText="1"/>
    </xf>
    <xf numFmtId="0" fontId="11" fillId="3" borderId="48" xfId="0" applyFont="1" applyFill="1" applyBorder="1" applyAlignment="1">
      <alignment vertical="center"/>
    </xf>
    <xf numFmtId="0" fontId="11" fillId="3" borderId="48" xfId="0" applyFont="1" applyFill="1" applyBorder="1" applyAlignment="1">
      <alignment horizontal="center" vertical="center"/>
    </xf>
    <xf numFmtId="0" fontId="11" fillId="3" borderId="50" xfId="0" applyFont="1" applyFill="1" applyBorder="1" applyAlignment="1">
      <alignment vertical="center"/>
    </xf>
    <xf numFmtId="176" fontId="11" fillId="3" borderId="50" xfId="0" applyNumberFormat="1" applyFont="1" applyFill="1" applyBorder="1" applyAlignment="1">
      <alignment horizontal="center" vertical="center"/>
    </xf>
    <xf numFmtId="10" fontId="24" fillId="3" borderId="50" xfId="0" applyNumberFormat="1" applyFont="1" applyFill="1" applyBorder="1" applyAlignment="1">
      <alignment horizontal="right" vertical="center" wrapText="1"/>
    </xf>
    <xf numFmtId="166" fontId="24" fillId="3" borderId="50" xfId="6" applyFont="1" applyFill="1" applyBorder="1" applyAlignment="1">
      <alignment horizontal="center" vertical="center"/>
    </xf>
    <xf numFmtId="166" fontId="24" fillId="3" borderId="50" xfId="6" applyFont="1" applyFill="1" applyBorder="1" applyAlignment="1">
      <alignment horizontal="right" vertical="center"/>
    </xf>
    <xf numFmtId="4" fontId="38" fillId="8" borderId="8" xfId="0" applyNumberFormat="1" applyFont="1" applyFill="1" applyBorder="1" applyAlignment="1">
      <alignment vertical="center" wrapText="1"/>
    </xf>
    <xf numFmtId="4" fontId="38" fillId="8" borderId="11" xfId="0" applyNumberFormat="1" applyFont="1" applyFill="1" applyBorder="1" applyAlignment="1">
      <alignment vertical="center" wrapText="1"/>
    </xf>
    <xf numFmtId="0" fontId="11" fillId="3" borderId="9" xfId="0" applyFont="1" applyFill="1" applyBorder="1" applyAlignment="1">
      <alignment horizontal="center" vertical="center"/>
    </xf>
    <xf numFmtId="166" fontId="12" fillId="3" borderId="11" xfId="6" applyFont="1" applyFill="1" applyBorder="1" applyAlignment="1">
      <alignment horizontal="right" vertical="center" wrapText="1"/>
    </xf>
    <xf numFmtId="166" fontId="12" fillId="3" borderId="53" xfId="6" applyFont="1" applyFill="1" applyBorder="1" applyAlignment="1">
      <alignment horizontal="right" vertical="center" wrapText="1"/>
    </xf>
    <xf numFmtId="10" fontId="11" fillId="0" borderId="51" xfId="13" applyNumberFormat="1" applyFont="1" applyFill="1" applyBorder="1" applyAlignment="1">
      <alignment horizontal="right" vertical="center" wrapText="1"/>
    </xf>
    <xf numFmtId="167" fontId="11" fillId="0" borderId="0" xfId="0" applyNumberFormat="1" applyFont="1"/>
    <xf numFmtId="166" fontId="11" fillId="0" borderId="0" xfId="0" applyNumberFormat="1" applyFont="1"/>
    <xf numFmtId="2" fontId="15" fillId="0" borderId="39" xfId="0" applyNumberFormat="1" applyFont="1" applyBorder="1" applyAlignment="1">
      <alignment horizontal="center" vertical="center"/>
    </xf>
    <xf numFmtId="1" fontId="15" fillId="3" borderId="12" xfId="0" applyNumberFormat="1" applyFont="1" applyFill="1" applyBorder="1" applyAlignment="1">
      <alignment horizontal="center" vertical="center"/>
    </xf>
    <xf numFmtId="2" fontId="15" fillId="0" borderId="15" xfId="0" applyNumberFormat="1" applyFont="1" applyBorder="1" applyAlignment="1">
      <alignment horizontal="center" vertical="center"/>
    </xf>
    <xf numFmtId="0" fontId="33" fillId="3" borderId="51" xfId="0" applyFont="1" applyFill="1" applyBorder="1" applyAlignment="1">
      <alignment horizontal="center" vertical="center"/>
    </xf>
    <xf numFmtId="0" fontId="11" fillId="3" borderId="51" xfId="0" applyFont="1" applyFill="1" applyBorder="1" applyAlignment="1">
      <alignment horizontal="center" vertical="center" wrapText="1"/>
    </xf>
    <xf numFmtId="176" fontId="18" fillId="3" borderId="4" xfId="0" applyNumberFormat="1" applyFont="1" applyFill="1" applyBorder="1" applyAlignment="1">
      <alignment horizontal="center" vertical="top" wrapText="1"/>
    </xf>
    <xf numFmtId="0" fontId="15" fillId="0" borderId="36" xfId="0" applyFont="1" applyBorder="1" applyAlignment="1">
      <alignment horizontal="center" vertical="center"/>
    </xf>
    <xf numFmtId="2" fontId="15" fillId="3" borderId="62" xfId="0" applyNumberFormat="1" applyFont="1" applyFill="1" applyBorder="1" applyAlignment="1">
      <alignment vertical="center"/>
    </xf>
    <xf numFmtId="2" fontId="15" fillId="3" borderId="15" xfId="0" applyNumberFormat="1" applyFont="1" applyFill="1" applyBorder="1" applyAlignment="1">
      <alignment horizontal="center" vertical="center"/>
    </xf>
    <xf numFmtId="174" fontId="11" fillId="0" borderId="53" xfId="6" applyNumberFormat="1" applyFont="1" applyFill="1" applyBorder="1" applyAlignment="1">
      <alignment vertical="center"/>
    </xf>
    <xf numFmtId="0" fontId="33" fillId="3" borderId="48" xfId="0" applyFont="1" applyFill="1" applyBorder="1" applyAlignment="1">
      <alignment horizontal="center" vertical="center"/>
    </xf>
    <xf numFmtId="0" fontId="11" fillId="3" borderId="48" xfId="0" applyFont="1" applyFill="1" applyBorder="1" applyAlignment="1">
      <alignment horizontal="justify" vertical="center" wrapText="1"/>
    </xf>
    <xf numFmtId="0" fontId="11" fillId="3" borderId="48" xfId="0" applyFont="1" applyFill="1" applyBorder="1" applyAlignment="1">
      <alignment horizontal="center" vertical="center" wrapText="1"/>
    </xf>
    <xf numFmtId="0" fontId="33" fillId="3" borderId="49" xfId="0" applyFont="1" applyFill="1" applyBorder="1" applyAlignment="1">
      <alignment horizontal="center" vertical="center"/>
    </xf>
    <xf numFmtId="0" fontId="34" fillId="3" borderId="12" xfId="0" applyFont="1" applyFill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2" fontId="0" fillId="0" borderId="0" xfId="0" applyNumberFormat="1"/>
    <xf numFmtId="2" fontId="15" fillId="3" borderId="36" xfId="0" applyNumberFormat="1" applyFont="1" applyFill="1" applyBorder="1" applyAlignment="1">
      <alignment horizontal="center" vertical="center"/>
    </xf>
    <xf numFmtId="0" fontId="31" fillId="0" borderId="0" xfId="0" applyFont="1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178" fontId="11" fillId="0" borderId="0" xfId="12" applyNumberFormat="1" applyFont="1" applyFill="1" applyBorder="1" applyAlignment="1">
      <alignment vertical="center"/>
    </xf>
    <xf numFmtId="0" fontId="0" fillId="3" borderId="0" xfId="0" applyFill="1"/>
    <xf numFmtId="0" fontId="15" fillId="3" borderId="7" xfId="0" applyFont="1" applyFill="1" applyBorder="1" applyAlignment="1">
      <alignment horizontal="left" vertical="top" wrapText="1"/>
    </xf>
    <xf numFmtId="0" fontId="15" fillId="3" borderId="0" xfId="0" applyFont="1" applyFill="1" applyAlignment="1">
      <alignment horizontal="left" vertical="top" wrapText="1"/>
    </xf>
    <xf numFmtId="179" fontId="45" fillId="3" borderId="0" xfId="15" applyFont="1" applyFill="1" applyAlignment="1">
      <alignment vertical="center" wrapText="1"/>
    </xf>
    <xf numFmtId="179" fontId="9" fillId="3" borderId="0" xfId="15" applyFont="1" applyFill="1" applyAlignment="1">
      <alignment vertical="center" wrapText="1"/>
    </xf>
    <xf numFmtId="0" fontId="9" fillId="3" borderId="0" xfId="14" applyFill="1" applyAlignment="1">
      <alignment vertical="center" wrapText="1"/>
    </xf>
    <xf numFmtId="179" fontId="47" fillId="3" borderId="0" xfId="15" applyFont="1" applyFill="1" applyAlignment="1">
      <alignment vertical="center" wrapText="1"/>
    </xf>
    <xf numFmtId="179" fontId="48" fillId="3" borderId="0" xfId="15" applyFont="1" applyFill="1" applyAlignment="1">
      <alignment vertical="center" wrapText="1"/>
    </xf>
    <xf numFmtId="179" fontId="48" fillId="3" borderId="0" xfId="14" applyNumberFormat="1" applyFont="1" applyFill="1" applyAlignment="1">
      <alignment vertical="center" wrapText="1"/>
    </xf>
    <xf numFmtId="0" fontId="48" fillId="3" borderId="0" xfId="14" applyFont="1" applyFill="1" applyAlignment="1">
      <alignment vertical="center" wrapText="1"/>
    </xf>
    <xf numFmtId="176" fontId="49" fillId="3" borderId="34" xfId="17" applyNumberFormat="1" applyFont="1" applyFill="1" applyBorder="1" applyAlignment="1">
      <alignment horizontal="center" vertical="center" wrapText="1"/>
    </xf>
    <xf numFmtId="176" fontId="50" fillId="11" borderId="63" xfId="14" applyNumberFormat="1" applyFont="1" applyFill="1" applyBorder="1" applyAlignment="1">
      <alignment horizontal="center" vertical="center" wrapText="1"/>
    </xf>
    <xf numFmtId="0" fontId="52" fillId="11" borderId="21" xfId="18" applyFont="1" applyFill="1" applyBorder="1" applyAlignment="1">
      <alignment horizontal="center" vertical="center" wrapText="1"/>
    </xf>
    <xf numFmtId="4" fontId="52" fillId="11" borderId="21" xfId="18" applyNumberFormat="1" applyFont="1" applyFill="1" applyBorder="1" applyAlignment="1">
      <alignment horizontal="center" vertical="center" wrapText="1"/>
    </xf>
    <xf numFmtId="181" fontId="52" fillId="11" borderId="21" xfId="18" applyNumberFormat="1" applyFont="1" applyFill="1" applyBorder="1" applyAlignment="1">
      <alignment horizontal="center" vertical="center" wrapText="1"/>
    </xf>
    <xf numFmtId="4" fontId="53" fillId="11" borderId="22" xfId="18" applyNumberFormat="1" applyFont="1" applyFill="1" applyBorder="1" applyAlignment="1">
      <alignment horizontal="center" vertical="center" wrapText="1"/>
    </xf>
    <xf numFmtId="176" fontId="54" fillId="3" borderId="64" xfId="14" applyNumberFormat="1" applyFont="1" applyFill="1" applyBorder="1" applyAlignment="1">
      <alignment horizontal="center" vertical="center" wrapText="1"/>
    </xf>
    <xf numFmtId="10" fontId="30" fillId="0" borderId="24" xfId="17" applyNumberFormat="1" applyFont="1" applyBorder="1" applyAlignment="1">
      <alignment vertical="center" wrapText="1"/>
    </xf>
    <xf numFmtId="176" fontId="54" fillId="3" borderId="59" xfId="14" applyNumberFormat="1" applyFont="1" applyFill="1" applyBorder="1" applyAlignment="1">
      <alignment horizontal="center" vertical="center" wrapText="1"/>
    </xf>
    <xf numFmtId="0" fontId="39" fillId="0" borderId="43" xfId="18" applyFont="1" applyBorder="1" applyAlignment="1">
      <alignment horizontal="left" vertical="center" wrapText="1"/>
    </xf>
    <xf numFmtId="0" fontId="39" fillId="0" borderId="28" xfId="18" applyFont="1" applyBorder="1" applyAlignment="1">
      <alignment horizontal="center" vertical="center" wrapText="1"/>
    </xf>
    <xf numFmtId="4" fontId="39" fillId="0" borderId="28" xfId="18" applyNumberFormat="1" applyFont="1" applyBorder="1" applyAlignment="1">
      <alignment horizontal="center" vertical="center" wrapText="1"/>
    </xf>
    <xf numFmtId="181" fontId="39" fillId="0" borderId="27" xfId="18" applyNumberFormat="1" applyFont="1" applyBorder="1" applyAlignment="1">
      <alignment horizontal="center" vertical="center" wrapText="1"/>
    </xf>
    <xf numFmtId="10" fontId="30" fillId="0" borderId="16" xfId="17" applyNumberFormat="1" applyFont="1" applyBorder="1" applyAlignment="1">
      <alignment vertical="center" wrapText="1"/>
    </xf>
    <xf numFmtId="176" fontId="9" fillId="3" borderId="54" xfId="14" applyNumberFormat="1" applyFill="1" applyBorder="1" applyAlignment="1">
      <alignment horizontal="center" vertical="center" wrapText="1"/>
    </xf>
    <xf numFmtId="0" fontId="9" fillId="0" borderId="12" xfId="18" applyFont="1" applyBorder="1" applyAlignment="1">
      <alignment vertical="center" wrapText="1"/>
    </xf>
    <xf numFmtId="0" fontId="9" fillId="0" borderId="12" xfId="18" applyFont="1" applyBorder="1" applyAlignment="1">
      <alignment horizontal="center" vertical="center" wrapText="1"/>
    </xf>
    <xf numFmtId="3" fontId="9" fillId="3" borderId="12" xfId="18" applyNumberFormat="1" applyFont="1" applyFill="1" applyBorder="1" applyAlignment="1">
      <alignment horizontal="center" vertical="center" wrapText="1"/>
    </xf>
    <xf numFmtId="3" fontId="9" fillId="0" borderId="12" xfId="18" applyNumberFormat="1" applyFont="1" applyBorder="1" applyAlignment="1">
      <alignment horizontal="center" vertical="center" wrapText="1"/>
    </xf>
    <xf numFmtId="9" fontId="9" fillId="0" borderId="12" xfId="18" applyNumberFormat="1" applyFont="1" applyBorder="1" applyAlignment="1">
      <alignment horizontal="center" vertical="center" wrapText="1"/>
    </xf>
    <xf numFmtId="181" fontId="9" fillId="0" borderId="12" xfId="18" applyNumberFormat="1" applyFont="1" applyBorder="1" applyAlignment="1">
      <alignment vertical="center" wrapText="1"/>
    </xf>
    <xf numFmtId="10" fontId="9" fillId="0" borderId="14" xfId="17" applyNumberFormat="1" applyFont="1" applyBorder="1" applyAlignment="1">
      <alignment vertical="center" wrapText="1"/>
    </xf>
    <xf numFmtId="179" fontId="55" fillId="3" borderId="0" xfId="15" applyFont="1" applyFill="1" applyAlignment="1">
      <alignment vertical="center" wrapText="1"/>
    </xf>
    <xf numFmtId="179" fontId="56" fillId="3" borderId="0" xfId="15" applyFont="1" applyFill="1" applyAlignment="1">
      <alignment vertical="center" wrapText="1"/>
    </xf>
    <xf numFmtId="0" fontId="56" fillId="3" borderId="0" xfId="14" applyFont="1" applyFill="1" applyAlignment="1">
      <alignment vertical="center" wrapText="1"/>
    </xf>
    <xf numFmtId="179" fontId="57" fillId="3" borderId="0" xfId="15" applyFont="1" applyFill="1" applyAlignment="1">
      <alignment vertical="center" wrapText="1"/>
    </xf>
    <xf numFmtId="176" fontId="54" fillId="3" borderId="55" xfId="14" applyNumberFormat="1" applyFont="1" applyFill="1" applyBorder="1" applyAlignment="1">
      <alignment horizontal="center" vertical="center" wrapText="1"/>
    </xf>
    <xf numFmtId="10" fontId="30" fillId="0" borderId="38" xfId="17" applyNumberFormat="1" applyFont="1" applyBorder="1" applyAlignment="1">
      <alignment vertical="center" wrapText="1"/>
    </xf>
    <xf numFmtId="179" fontId="59" fillId="3" borderId="0" xfId="15" applyFont="1" applyFill="1" applyAlignment="1">
      <alignment vertical="center" wrapText="1"/>
    </xf>
    <xf numFmtId="0" fontId="59" fillId="3" borderId="0" xfId="14" applyFont="1" applyFill="1" applyAlignment="1">
      <alignment vertical="center" wrapText="1"/>
    </xf>
    <xf numFmtId="176" fontId="42" fillId="3" borderId="54" xfId="14" applyNumberFormat="1" applyFont="1" applyFill="1" applyBorder="1" applyAlignment="1">
      <alignment horizontal="center" vertical="center" wrapText="1"/>
    </xf>
    <xf numFmtId="4" fontId="9" fillId="0" borderId="12" xfId="18" applyNumberFormat="1" applyFont="1" applyBorder="1" applyAlignment="1">
      <alignment vertical="center" wrapText="1"/>
    </xf>
    <xf numFmtId="179" fontId="30" fillId="3" borderId="0" xfId="15" applyFont="1" applyFill="1" applyAlignment="1">
      <alignment vertical="center" wrapText="1"/>
    </xf>
    <xf numFmtId="179" fontId="42" fillId="3" borderId="0" xfId="15" applyFont="1" applyFill="1" applyAlignment="1">
      <alignment vertical="center" wrapText="1"/>
    </xf>
    <xf numFmtId="182" fontId="34" fillId="3" borderId="0" xfId="14" applyNumberFormat="1" applyFont="1" applyFill="1" applyAlignment="1">
      <alignment vertical="center" wrapText="1"/>
    </xf>
    <xf numFmtId="4" fontId="9" fillId="0" borderId="12" xfId="18" applyNumberFormat="1" applyFont="1" applyBorder="1" applyAlignment="1">
      <alignment horizontal="center" vertical="center" wrapText="1"/>
    </xf>
    <xf numFmtId="0" fontId="58" fillId="0" borderId="37" xfId="18" applyFont="1" applyBorder="1" applyAlignment="1">
      <alignment horizontal="left" vertical="center" wrapText="1"/>
    </xf>
    <xf numFmtId="181" fontId="58" fillId="0" borderId="33" xfId="18" applyNumberFormat="1" applyFont="1" applyBorder="1" applyAlignment="1">
      <alignment horizontal="left" vertical="center" wrapText="1"/>
    </xf>
    <xf numFmtId="181" fontId="58" fillId="0" borderId="12" xfId="18" applyNumberFormat="1" applyFont="1" applyBorder="1" applyAlignment="1">
      <alignment vertical="center" wrapText="1"/>
    </xf>
    <xf numFmtId="10" fontId="30" fillId="0" borderId="14" xfId="17" applyNumberFormat="1" applyFont="1" applyBorder="1" applyAlignment="1">
      <alignment vertical="center" wrapText="1"/>
    </xf>
    <xf numFmtId="183" fontId="9" fillId="3" borderId="0" xfId="14" applyNumberFormat="1" applyFill="1" applyAlignment="1">
      <alignment vertical="center" wrapText="1"/>
    </xf>
    <xf numFmtId="0" fontId="60" fillId="3" borderId="14" xfId="14" applyFont="1" applyFill="1" applyBorder="1" applyAlignment="1">
      <alignment vertical="center" wrapText="1"/>
    </xf>
    <xf numFmtId="176" fontId="60" fillId="3" borderId="55" xfId="14" applyNumberFormat="1" applyFont="1" applyFill="1" applyBorder="1" applyAlignment="1">
      <alignment horizontal="center" vertical="center" wrapText="1"/>
    </xf>
    <xf numFmtId="183" fontId="60" fillId="3" borderId="0" xfId="14" applyNumberFormat="1" applyFont="1" applyFill="1" applyAlignment="1">
      <alignment vertical="center" wrapText="1"/>
    </xf>
    <xf numFmtId="0" fontId="60" fillId="3" borderId="0" xfId="14" applyFont="1" applyFill="1" applyAlignment="1">
      <alignment vertical="center" wrapText="1"/>
    </xf>
    <xf numFmtId="176" fontId="61" fillId="3" borderId="54" xfId="14" applyNumberFormat="1" applyFont="1" applyFill="1" applyBorder="1" applyAlignment="1">
      <alignment horizontal="center" vertical="center" wrapText="1"/>
    </xf>
    <xf numFmtId="181" fontId="60" fillId="0" borderId="36" xfId="18" applyNumberFormat="1" applyFont="1" applyBorder="1" applyAlignment="1">
      <alignment vertical="center" wrapText="1"/>
    </xf>
    <xf numFmtId="179" fontId="60" fillId="3" borderId="0" xfId="15" applyFont="1" applyFill="1" applyAlignment="1">
      <alignment vertical="center" wrapText="1"/>
    </xf>
    <xf numFmtId="10" fontId="60" fillId="0" borderId="14" xfId="17" applyNumberFormat="1" applyFont="1" applyBorder="1" applyAlignment="1">
      <alignment vertical="center" wrapText="1"/>
    </xf>
    <xf numFmtId="177" fontId="9" fillId="3" borderId="0" xfId="15" applyNumberFormat="1" applyFont="1" applyFill="1" applyAlignment="1">
      <alignment vertical="center" wrapText="1"/>
    </xf>
    <xf numFmtId="176" fontId="30" fillId="3" borderId="17" xfId="14" applyNumberFormat="1" applyFont="1" applyFill="1" applyBorder="1" applyAlignment="1">
      <alignment horizontal="center" vertical="center" wrapText="1"/>
    </xf>
    <xf numFmtId="0" fontId="9" fillId="3" borderId="18" xfId="18" applyFont="1" applyFill="1" applyBorder="1" applyAlignment="1">
      <alignment vertical="center" wrapText="1"/>
    </xf>
    <xf numFmtId="0" fontId="9" fillId="0" borderId="18" xfId="18" applyFont="1" applyBorder="1" applyAlignment="1">
      <alignment horizontal="center" vertical="center" wrapText="1"/>
    </xf>
    <xf numFmtId="177" fontId="9" fillId="0" borderId="18" xfId="17" applyNumberFormat="1" applyFont="1" applyFill="1" applyBorder="1" applyAlignment="1">
      <alignment horizontal="center" vertical="center" wrapText="1"/>
    </xf>
    <xf numFmtId="4" fontId="9" fillId="0" borderId="42" xfId="18" applyNumberFormat="1" applyFont="1" applyBorder="1" applyAlignment="1">
      <alignment vertical="center" wrapText="1"/>
    </xf>
    <xf numFmtId="4" fontId="9" fillId="0" borderId="30" xfId="18" applyNumberFormat="1" applyFont="1" applyBorder="1" applyAlignment="1">
      <alignment vertical="center" wrapText="1"/>
    </xf>
    <xf numFmtId="181" fontId="9" fillId="0" borderId="31" xfId="18" applyNumberFormat="1" applyFont="1" applyBorder="1" applyAlignment="1">
      <alignment vertical="center" wrapText="1"/>
    </xf>
    <xf numFmtId="181" fontId="9" fillId="0" borderId="18" xfId="18" applyNumberFormat="1" applyFont="1" applyBorder="1" applyAlignment="1">
      <alignment vertical="center" wrapText="1"/>
    </xf>
    <xf numFmtId="10" fontId="9" fillId="0" borderId="19" xfId="17" applyNumberFormat="1" applyFont="1" applyBorder="1" applyAlignment="1">
      <alignment vertical="center" wrapText="1"/>
    </xf>
    <xf numFmtId="9" fontId="9" fillId="3" borderId="0" xfId="19" applyFont="1" applyFill="1" applyAlignment="1">
      <alignment vertical="center" wrapText="1"/>
    </xf>
    <xf numFmtId="176" fontId="54" fillId="3" borderId="17" xfId="14" applyNumberFormat="1" applyFont="1" applyFill="1" applyBorder="1" applyAlignment="1">
      <alignment horizontal="center" vertical="center" wrapText="1"/>
    </xf>
    <xf numFmtId="0" fontId="9" fillId="3" borderId="39" xfId="18" applyFont="1" applyFill="1" applyBorder="1" applyAlignment="1">
      <alignment vertical="center" wrapText="1"/>
    </xf>
    <xf numFmtId="0" fontId="9" fillId="0" borderId="39" xfId="18" applyFont="1" applyBorder="1" applyAlignment="1">
      <alignment horizontal="center" vertical="center" wrapText="1"/>
    </xf>
    <xf numFmtId="177" fontId="9" fillId="0" borderId="39" xfId="17" applyNumberFormat="1" applyFont="1" applyFill="1" applyBorder="1" applyAlignment="1">
      <alignment horizontal="center" vertical="center" wrapText="1"/>
    </xf>
    <xf numFmtId="4" fontId="9" fillId="0" borderId="73" xfId="18" applyNumberFormat="1" applyFont="1" applyBorder="1" applyAlignment="1">
      <alignment vertical="center" wrapText="1"/>
    </xf>
    <xf numFmtId="4" fontId="9" fillId="0" borderId="71" xfId="18" applyNumberFormat="1" applyFont="1" applyBorder="1" applyAlignment="1">
      <alignment vertical="center" wrapText="1"/>
    </xf>
    <xf numFmtId="181" fontId="9" fillId="0" borderId="74" xfId="18" applyNumberFormat="1" applyFont="1" applyBorder="1" applyAlignment="1">
      <alignment vertical="center" wrapText="1"/>
    </xf>
    <xf numFmtId="181" fontId="9" fillId="0" borderId="39" xfId="18" applyNumberFormat="1" applyFont="1" applyBorder="1" applyAlignment="1">
      <alignment vertical="center" wrapText="1"/>
    </xf>
    <xf numFmtId="10" fontId="9" fillId="0" borderId="78" xfId="17" applyNumberFormat="1" applyFont="1" applyBorder="1" applyAlignment="1">
      <alignment vertical="center" wrapText="1"/>
    </xf>
    <xf numFmtId="179" fontId="54" fillId="3" borderId="0" xfId="15" applyFont="1" applyFill="1" applyAlignment="1">
      <alignment vertical="center" wrapText="1"/>
    </xf>
    <xf numFmtId="177" fontId="54" fillId="3" borderId="0" xfId="15" applyNumberFormat="1" applyFont="1" applyFill="1" applyAlignment="1">
      <alignment vertical="center" wrapText="1"/>
    </xf>
    <xf numFmtId="0" fontId="54" fillId="3" borderId="0" xfId="14" applyFont="1" applyFill="1" applyAlignment="1">
      <alignment vertical="center" wrapText="1"/>
    </xf>
    <xf numFmtId="176" fontId="54" fillId="3" borderId="7" xfId="14" applyNumberFormat="1" applyFont="1" applyFill="1" applyBorder="1" applyAlignment="1">
      <alignment horizontal="center" vertical="center" wrapText="1"/>
    </xf>
    <xf numFmtId="181" fontId="9" fillId="0" borderId="15" xfId="18" applyNumberFormat="1" applyFont="1" applyBorder="1" applyAlignment="1">
      <alignment vertical="center" wrapText="1"/>
    </xf>
    <xf numFmtId="10" fontId="9" fillId="0" borderId="16" xfId="17" applyNumberFormat="1" applyBorder="1" applyAlignment="1">
      <alignment vertical="center" wrapText="1"/>
    </xf>
    <xf numFmtId="179" fontId="62" fillId="3" borderId="0" xfId="15" applyFont="1" applyFill="1" applyAlignment="1">
      <alignment vertical="center" wrapText="1"/>
    </xf>
    <xf numFmtId="179" fontId="35" fillId="3" borderId="0" xfId="15" applyFont="1" applyFill="1" applyAlignment="1">
      <alignment vertical="center" wrapText="1"/>
    </xf>
    <xf numFmtId="0" fontId="35" fillId="3" borderId="0" xfId="14" applyFont="1" applyFill="1" applyAlignment="1">
      <alignment vertical="center" wrapText="1"/>
    </xf>
    <xf numFmtId="10" fontId="9" fillId="0" borderId="14" xfId="17" applyNumberFormat="1" applyBorder="1" applyAlignment="1">
      <alignment vertical="center" wrapText="1"/>
    </xf>
    <xf numFmtId="10" fontId="9" fillId="0" borderId="19" xfId="17" applyNumberFormat="1" applyBorder="1" applyAlignment="1">
      <alignment vertical="center" wrapText="1"/>
    </xf>
    <xf numFmtId="176" fontId="42" fillId="3" borderId="32" xfId="14" applyNumberFormat="1" applyFont="1" applyFill="1" applyBorder="1" applyAlignment="1">
      <alignment horizontal="center" vertical="center" wrapText="1"/>
    </xf>
    <xf numFmtId="181" fontId="39" fillId="0" borderId="23" xfId="18" applyNumberFormat="1" applyFont="1" applyBorder="1" applyAlignment="1">
      <alignment vertical="center" wrapText="1"/>
    </xf>
    <xf numFmtId="10" fontId="39" fillId="0" borderId="22" xfId="17" applyNumberFormat="1" applyFont="1" applyBorder="1" applyAlignment="1">
      <alignment vertical="center" wrapText="1"/>
    </xf>
    <xf numFmtId="179" fontId="34" fillId="3" borderId="0" xfId="15" applyFont="1" applyFill="1" applyAlignment="1">
      <alignment vertical="center" wrapText="1"/>
    </xf>
    <xf numFmtId="0" fontId="34" fillId="3" borderId="0" xfId="14" applyFont="1" applyFill="1" applyAlignment="1">
      <alignment vertical="center" wrapText="1"/>
    </xf>
    <xf numFmtId="176" fontId="54" fillId="2" borderId="8" xfId="14" applyNumberFormat="1" applyFont="1" applyFill="1" applyBorder="1" applyAlignment="1">
      <alignment horizontal="center" vertical="center" wrapText="1"/>
    </xf>
    <xf numFmtId="3" fontId="30" fillId="2" borderId="46" xfId="18" applyNumberFormat="1" applyFont="1" applyFill="1" applyBorder="1" applyAlignment="1">
      <alignment horizontal="center" vertical="center" wrapText="1"/>
    </xf>
    <xf numFmtId="176" fontId="9" fillId="3" borderId="1" xfId="20" applyNumberFormat="1" applyFill="1" applyBorder="1" applyAlignment="1">
      <alignment horizontal="center"/>
    </xf>
    <xf numFmtId="0" fontId="59" fillId="3" borderId="2" xfId="20" applyFont="1" applyFill="1" applyBorder="1"/>
    <xf numFmtId="0" fontId="59" fillId="3" borderId="2" xfId="14" applyFont="1" applyFill="1" applyBorder="1" applyAlignment="1">
      <alignment vertical="center" wrapText="1"/>
    </xf>
    <xf numFmtId="0" fontId="58" fillId="3" borderId="2" xfId="20" applyFont="1" applyFill="1" applyBorder="1"/>
    <xf numFmtId="181" fontId="58" fillId="3" borderId="2" xfId="20" applyNumberFormat="1" applyFont="1" applyFill="1" applyBorder="1"/>
    <xf numFmtId="0" fontId="30" fillId="3" borderId="3" xfId="20" applyFont="1" applyFill="1" applyBorder="1"/>
    <xf numFmtId="0" fontId="59" fillId="3" borderId="0" xfId="20" applyFont="1" applyFill="1"/>
    <xf numFmtId="0" fontId="58" fillId="3" borderId="0" xfId="20" applyFont="1" applyFill="1"/>
    <xf numFmtId="0" fontId="12" fillId="12" borderId="0" xfId="21" applyFont="1" applyFill="1" applyAlignment="1">
      <alignment horizontal="right"/>
    </xf>
    <xf numFmtId="181" fontId="58" fillId="3" borderId="0" xfId="20" applyNumberFormat="1" applyFont="1" applyFill="1"/>
    <xf numFmtId="181" fontId="9" fillId="3" borderId="0" xfId="14" applyNumberFormat="1" applyFill="1" applyAlignment="1">
      <alignment vertical="center" wrapText="1"/>
    </xf>
    <xf numFmtId="0" fontId="30" fillId="3" borderId="46" xfId="20" applyFont="1" applyFill="1" applyBorder="1"/>
    <xf numFmtId="176" fontId="12" fillId="12" borderId="7" xfId="21" applyNumberFormat="1" applyFont="1" applyFill="1" applyBorder="1" applyAlignment="1">
      <alignment horizontal="left"/>
    </xf>
    <xf numFmtId="176" fontId="12" fillId="12" borderId="0" xfId="21" applyNumberFormat="1" applyFont="1" applyFill="1" applyAlignment="1">
      <alignment horizontal="left"/>
    </xf>
    <xf numFmtId="176" fontId="12" fillId="3" borderId="7" xfId="21" applyNumberFormat="1" applyFont="1" applyFill="1" applyBorder="1" applyAlignment="1">
      <alignment horizontal="left"/>
    </xf>
    <xf numFmtId="176" fontId="12" fillId="3" borderId="0" xfId="21" applyNumberFormat="1" applyFont="1" applyFill="1" applyAlignment="1">
      <alignment horizontal="left"/>
    </xf>
    <xf numFmtId="0" fontId="12" fillId="3" borderId="0" xfId="21" applyFont="1" applyFill="1" applyAlignment="1">
      <alignment horizontal="right"/>
    </xf>
    <xf numFmtId="176" fontId="11" fillId="12" borderId="7" xfId="21" applyNumberFormat="1" applyFont="1" applyFill="1" applyBorder="1" applyAlignment="1">
      <alignment horizontal="left"/>
    </xf>
    <xf numFmtId="176" fontId="9" fillId="3" borderId="4" xfId="14" applyNumberFormat="1" applyFill="1" applyBorder="1" applyAlignment="1">
      <alignment horizontal="center" vertical="center" wrapText="1"/>
    </xf>
    <xf numFmtId="0" fontId="59" fillId="3" borderId="5" xfId="14" applyFont="1" applyFill="1" applyBorder="1" applyAlignment="1">
      <alignment horizontal="center" vertical="center" wrapText="1"/>
    </xf>
    <xf numFmtId="0" fontId="59" fillId="3" borderId="5" xfId="14" applyFont="1" applyFill="1" applyBorder="1" applyAlignment="1">
      <alignment vertical="center" wrapText="1"/>
    </xf>
    <xf numFmtId="181" fontId="59" fillId="3" borderId="5" xfId="14" applyNumberFormat="1" applyFont="1" applyFill="1" applyBorder="1" applyAlignment="1">
      <alignment vertical="center" wrapText="1"/>
    </xf>
    <xf numFmtId="0" fontId="9" fillId="3" borderId="6" xfId="14" applyFill="1" applyBorder="1" applyAlignment="1">
      <alignment vertical="center" wrapText="1"/>
    </xf>
    <xf numFmtId="176" fontId="9" fillId="3" borderId="0" xfId="14" applyNumberFormat="1" applyFill="1" applyAlignment="1">
      <alignment horizontal="center" vertical="center" wrapText="1"/>
    </xf>
    <xf numFmtId="0" fontId="59" fillId="3" borderId="0" xfId="14" applyFont="1" applyFill="1" applyAlignment="1">
      <alignment horizontal="center" vertical="center" wrapText="1"/>
    </xf>
    <xf numFmtId="181" fontId="59" fillId="3" borderId="0" xfId="14" applyNumberFormat="1" applyFont="1" applyFill="1" applyAlignment="1">
      <alignment vertical="center" wrapText="1"/>
    </xf>
    <xf numFmtId="0" fontId="9" fillId="3" borderId="0" xfId="14" applyFill="1" applyAlignment="1">
      <alignment horizontal="center" vertical="center" wrapText="1"/>
    </xf>
    <xf numFmtId="180" fontId="48" fillId="3" borderId="0" xfId="14" applyNumberFormat="1" applyFont="1" applyFill="1" applyAlignment="1">
      <alignment vertical="center" wrapText="1"/>
    </xf>
    <xf numFmtId="168" fontId="9" fillId="3" borderId="0" xfId="22" applyFill="1" applyAlignment="1">
      <alignment vertical="center"/>
    </xf>
    <xf numFmtId="0" fontId="9" fillId="3" borderId="0" xfId="14" applyFill="1" applyAlignment="1">
      <alignment vertical="center"/>
    </xf>
    <xf numFmtId="168" fontId="48" fillId="3" borderId="0" xfId="22" applyFont="1" applyFill="1" applyAlignment="1">
      <alignment vertical="center"/>
    </xf>
    <xf numFmtId="0" fontId="48" fillId="3" borderId="0" xfId="14" applyFont="1" applyFill="1" applyAlignment="1">
      <alignment vertical="center"/>
    </xf>
    <xf numFmtId="187" fontId="48" fillId="3" borderId="0" xfId="14" applyNumberFormat="1" applyFont="1" applyFill="1" applyAlignment="1">
      <alignment vertical="center"/>
    </xf>
    <xf numFmtId="9" fontId="48" fillId="3" borderId="0" xfId="19" applyFont="1" applyFill="1" applyAlignment="1">
      <alignment vertical="center"/>
    </xf>
    <xf numFmtId="184" fontId="9" fillId="3" borderId="0" xfId="19" applyNumberFormat="1" applyFont="1" applyFill="1" applyAlignment="1">
      <alignment vertical="center"/>
    </xf>
    <xf numFmtId="0" fontId="52" fillId="11" borderId="36" xfId="14" applyFont="1" applyFill="1" applyBorder="1" applyAlignment="1">
      <alignment horizontal="center" vertical="center" wrapText="1"/>
    </xf>
    <xf numFmtId="181" fontId="52" fillId="11" borderId="66" xfId="14" applyNumberFormat="1" applyFont="1" applyFill="1" applyBorder="1" applyAlignment="1">
      <alignment horizontal="center" vertical="center" wrapText="1"/>
    </xf>
    <xf numFmtId="181" fontId="52" fillId="11" borderId="38" xfId="14" applyNumberFormat="1" applyFont="1" applyFill="1" applyBorder="1" applyAlignment="1">
      <alignment horizontal="center" vertical="center" wrapText="1"/>
    </xf>
    <xf numFmtId="168" fontId="66" fillId="0" borderId="0" xfId="22" applyFont="1" applyAlignment="1">
      <alignment vertical="center" wrapText="1"/>
    </xf>
    <xf numFmtId="0" fontId="66" fillId="0" borderId="0" xfId="14" applyFont="1" applyAlignment="1">
      <alignment vertical="center" wrapText="1"/>
    </xf>
    <xf numFmtId="0" fontId="52" fillId="11" borderId="12" xfId="14" applyFont="1" applyFill="1" applyBorder="1" applyAlignment="1">
      <alignment horizontal="center" vertical="center" wrapText="1"/>
    </xf>
    <xf numFmtId="181" fontId="52" fillId="11" borderId="40" xfId="14" applyNumberFormat="1" applyFont="1" applyFill="1" applyBorder="1" applyAlignment="1">
      <alignment horizontal="center" vertical="center" wrapText="1"/>
    </xf>
    <xf numFmtId="181" fontId="52" fillId="11" borderId="14" xfId="14" applyNumberFormat="1" applyFont="1" applyFill="1" applyBorder="1" applyAlignment="1">
      <alignment horizontal="center" vertical="center" wrapText="1"/>
    </xf>
    <xf numFmtId="0" fontId="67" fillId="0" borderId="54" xfId="14" applyFont="1" applyBorder="1" applyAlignment="1">
      <alignment horizontal="center" vertical="center" wrapText="1"/>
    </xf>
    <xf numFmtId="0" fontId="68" fillId="0" borderId="12" xfId="14" applyFont="1" applyBorder="1" applyAlignment="1">
      <alignment vertical="center" wrapText="1"/>
    </xf>
    <xf numFmtId="0" fontId="66" fillId="0" borderId="12" xfId="14" applyFont="1" applyBorder="1" applyAlignment="1">
      <alignment vertical="center" wrapText="1"/>
    </xf>
    <xf numFmtId="181" fontId="66" fillId="0" borderId="40" xfId="14" applyNumberFormat="1" applyFont="1" applyBorder="1" applyAlignment="1">
      <alignment horizontal="center" vertical="center" wrapText="1"/>
    </xf>
    <xf numFmtId="181" fontId="66" fillId="0" borderId="14" xfId="14" applyNumberFormat="1" applyFont="1" applyBorder="1" applyAlignment="1">
      <alignment horizontal="center" vertical="center" wrapText="1"/>
    </xf>
    <xf numFmtId="185" fontId="48" fillId="3" borderId="0" xfId="14" applyNumberFormat="1" applyFont="1" applyFill="1" applyAlignment="1">
      <alignment vertical="center"/>
    </xf>
    <xf numFmtId="188" fontId="48" fillId="3" borderId="0" xfId="19" applyNumberFormat="1" applyFont="1" applyFill="1" applyAlignment="1">
      <alignment vertical="center"/>
    </xf>
    <xf numFmtId="179" fontId="66" fillId="0" borderId="12" xfId="15" applyFont="1" applyBorder="1" applyAlignment="1">
      <alignment vertical="center" wrapText="1"/>
    </xf>
    <xf numFmtId="0" fontId="66" fillId="0" borderId="12" xfId="14" applyFont="1" applyBorder="1" applyAlignment="1">
      <alignment horizontal="center" vertical="center" wrapText="1"/>
    </xf>
    <xf numFmtId="9" fontId="66" fillId="0" borderId="12" xfId="14" applyNumberFormat="1" applyFont="1" applyBorder="1" applyAlignment="1">
      <alignment horizontal="center" vertical="center" wrapText="1"/>
    </xf>
    <xf numFmtId="4" fontId="66" fillId="3" borderId="12" xfId="14" applyNumberFormat="1" applyFont="1" applyFill="1" applyBorder="1" applyAlignment="1">
      <alignment horizontal="center" vertical="center" wrapText="1"/>
    </xf>
    <xf numFmtId="189" fontId="66" fillId="0" borderId="12" xfId="15" applyNumberFormat="1" applyFont="1" applyBorder="1" applyAlignment="1">
      <alignment horizontal="right" vertical="center" wrapText="1"/>
    </xf>
    <xf numFmtId="0" fontId="66" fillId="0" borderId="40" xfId="25" applyNumberFormat="1" applyFont="1" applyBorder="1" applyAlignment="1">
      <alignment horizontal="center" vertical="center" wrapText="1"/>
    </xf>
    <xf numFmtId="191" fontId="66" fillId="0" borderId="14" xfId="14" applyNumberFormat="1" applyFont="1" applyBorder="1" applyAlignment="1">
      <alignment horizontal="right" vertical="center" wrapText="1"/>
    </xf>
    <xf numFmtId="0" fontId="68" fillId="0" borderId="12" xfId="14" applyFont="1" applyBorder="1" applyAlignment="1">
      <alignment horizontal="left" vertical="center" wrapText="1"/>
    </xf>
    <xf numFmtId="179" fontId="66" fillId="0" borderId="12" xfId="15" applyFont="1" applyBorder="1" applyAlignment="1">
      <alignment horizontal="center" vertical="center" wrapText="1"/>
    </xf>
    <xf numFmtId="191" fontId="68" fillId="2" borderId="69" xfId="14" applyNumberFormat="1" applyFont="1" applyFill="1" applyBorder="1" applyAlignment="1">
      <alignment vertical="center" wrapText="1"/>
    </xf>
    <xf numFmtId="187" fontId="66" fillId="3" borderId="0" xfId="22" applyNumberFormat="1" applyFont="1" applyFill="1" applyAlignment="1">
      <alignment vertical="center" wrapText="1"/>
    </xf>
    <xf numFmtId="0" fontId="68" fillId="0" borderId="12" xfId="14" applyFont="1" applyBorder="1" applyAlignment="1">
      <alignment horizontal="center" vertical="center" wrapText="1"/>
    </xf>
    <xf numFmtId="181" fontId="68" fillId="0" borderId="12" xfId="14" applyNumberFormat="1" applyFont="1" applyBorder="1" applyAlignment="1">
      <alignment horizontal="center" vertical="center" wrapText="1"/>
    </xf>
    <xf numFmtId="191" fontId="68" fillId="0" borderId="14" xfId="14" applyNumberFormat="1" applyFont="1" applyBorder="1" applyAlignment="1">
      <alignment horizontal="center" vertical="center" wrapText="1"/>
    </xf>
    <xf numFmtId="0" fontId="70" fillId="0" borderId="12" xfId="14" applyFont="1" applyBorder="1" applyAlignment="1">
      <alignment horizontal="center" vertical="center" wrapText="1"/>
    </xf>
    <xf numFmtId="192" fontId="66" fillId="0" borderId="12" xfId="25" applyNumberFormat="1" applyFont="1" applyBorder="1" applyAlignment="1">
      <alignment horizontal="right" vertical="center" wrapText="1"/>
    </xf>
    <xf numFmtId="193" fontId="48" fillId="3" borderId="0" xfId="15" applyNumberFormat="1" applyFont="1" applyFill="1" applyAlignment="1">
      <alignment vertical="center"/>
    </xf>
    <xf numFmtId="194" fontId="48" fillId="3" borderId="0" xfId="19" applyNumberFormat="1" applyFont="1" applyFill="1" applyAlignment="1">
      <alignment vertical="center"/>
    </xf>
    <xf numFmtId="195" fontId="66" fillId="0" borderId="0" xfId="15" applyNumberFormat="1" applyFont="1" applyAlignment="1">
      <alignment vertical="center" wrapText="1"/>
    </xf>
    <xf numFmtId="164" fontId="66" fillId="0" borderId="0" xfId="14" applyNumberFormat="1" applyFont="1" applyAlignment="1">
      <alignment vertical="center" wrapText="1"/>
    </xf>
    <xf numFmtId="195" fontId="59" fillId="0" borderId="0" xfId="15" applyNumberFormat="1" applyFont="1" applyAlignment="1">
      <alignment vertical="center" wrapText="1"/>
    </xf>
    <xf numFmtId="196" fontId="59" fillId="0" borderId="0" xfId="15" applyNumberFormat="1" applyFont="1" applyAlignment="1">
      <alignment vertical="center" wrapText="1"/>
    </xf>
    <xf numFmtId="0" fontId="66" fillId="2" borderId="34" xfId="14" applyFont="1" applyFill="1" applyBorder="1" applyAlignment="1">
      <alignment horizontal="right" vertical="center" wrapText="1"/>
    </xf>
    <xf numFmtId="0" fontId="68" fillId="2" borderId="20" xfId="14" applyFont="1" applyFill="1" applyBorder="1" applyAlignment="1">
      <alignment vertical="center" wrapText="1"/>
    </xf>
    <xf numFmtId="181" fontId="68" fillId="2" borderId="20" xfId="14" applyNumberFormat="1" applyFont="1" applyFill="1" applyBorder="1" applyAlignment="1">
      <alignment vertical="center" wrapText="1"/>
    </xf>
    <xf numFmtId="191" fontId="68" fillId="2" borderId="69" xfId="14" applyNumberFormat="1" applyFont="1" applyFill="1" applyBorder="1" applyAlignment="1">
      <alignment horizontal="right" vertical="center" wrapText="1"/>
    </xf>
    <xf numFmtId="181" fontId="68" fillId="0" borderId="13" xfId="14" applyNumberFormat="1" applyFont="1" applyBorder="1" applyAlignment="1">
      <alignment horizontal="center" vertical="center" wrapText="1"/>
    </xf>
    <xf numFmtId="191" fontId="68" fillId="3" borderId="14" xfId="14" applyNumberFormat="1" applyFont="1" applyFill="1" applyBorder="1" applyAlignment="1">
      <alignment vertical="center" wrapText="1"/>
    </xf>
    <xf numFmtId="0" fontId="59" fillId="0" borderId="0" xfId="18" applyFont="1" applyAlignment="1">
      <alignment vertical="center" wrapText="1"/>
    </xf>
    <xf numFmtId="0" fontId="66" fillId="3" borderId="0" xfId="14" applyFont="1" applyFill="1" applyAlignment="1">
      <alignment vertical="center" wrapText="1"/>
    </xf>
    <xf numFmtId="181" fontId="68" fillId="0" borderId="20" xfId="14" applyNumberFormat="1" applyFont="1" applyBorder="1" applyAlignment="1">
      <alignment horizontal="center" vertical="center" wrapText="1"/>
    </xf>
    <xf numFmtId="191" fontId="68" fillId="2" borderId="14" xfId="14" applyNumberFormat="1" applyFont="1" applyFill="1" applyBorder="1" applyAlignment="1">
      <alignment vertical="center" wrapText="1"/>
    </xf>
    <xf numFmtId="168" fontId="66" fillId="3" borderId="0" xfId="22" applyFont="1" applyFill="1" applyAlignment="1">
      <alignment vertical="center" wrapText="1"/>
    </xf>
    <xf numFmtId="181" fontId="68" fillId="0" borderId="71" xfId="14" applyNumberFormat="1" applyFont="1" applyBorder="1" applyAlignment="1">
      <alignment horizontal="center" vertical="center" wrapText="1"/>
    </xf>
    <xf numFmtId="191" fontId="68" fillId="2" borderId="78" xfId="14" applyNumberFormat="1" applyFont="1" applyFill="1" applyBorder="1" applyAlignment="1">
      <alignment vertical="center" wrapText="1"/>
    </xf>
    <xf numFmtId="0" fontId="71" fillId="3" borderId="1" xfId="20" applyFont="1" applyFill="1" applyBorder="1" applyAlignment="1">
      <alignment horizontal="center"/>
    </xf>
    <xf numFmtId="0" fontId="71" fillId="3" borderId="2" xfId="20" applyFont="1" applyFill="1" applyBorder="1"/>
    <xf numFmtId="0" fontId="9" fillId="3" borderId="2" xfId="14" applyFill="1" applyBorder="1" applyAlignment="1">
      <alignment vertical="center"/>
    </xf>
    <xf numFmtId="181" fontId="9" fillId="3" borderId="2" xfId="14" applyNumberFormat="1" applyFill="1" applyBorder="1" applyAlignment="1">
      <alignment vertical="center"/>
    </xf>
    <xf numFmtId="181" fontId="9" fillId="3" borderId="3" xfId="14" applyNumberFormat="1" applyFill="1" applyBorder="1" applyAlignment="1">
      <alignment vertical="center"/>
    </xf>
    <xf numFmtId="0" fontId="12" fillId="12" borderId="7" xfId="21" applyFont="1" applyFill="1" applyBorder="1"/>
    <xf numFmtId="0" fontId="11" fillId="12" borderId="0" xfId="21" applyFont="1" applyFill="1"/>
    <xf numFmtId="0" fontId="71" fillId="3" borderId="0" xfId="20" applyFont="1" applyFill="1"/>
    <xf numFmtId="181" fontId="9" fillId="3" borderId="0" xfId="14" applyNumberFormat="1" applyFill="1" applyAlignment="1">
      <alignment vertical="center"/>
    </xf>
    <xf numFmtId="181" fontId="9" fillId="3" borderId="46" xfId="14" applyNumberFormat="1" applyFill="1" applyBorder="1" applyAlignment="1">
      <alignment vertical="center"/>
    </xf>
    <xf numFmtId="197" fontId="9" fillId="3" borderId="0" xfId="22" applyNumberFormat="1" applyFill="1" applyAlignment="1">
      <alignment vertical="center"/>
    </xf>
    <xf numFmtId="198" fontId="12" fillId="12" borderId="0" xfId="21" applyNumberFormat="1" applyFont="1" applyFill="1" applyAlignment="1">
      <alignment horizontal="right"/>
    </xf>
    <xf numFmtId="199" fontId="59" fillId="0" borderId="0" xfId="15" applyNumberFormat="1" applyFont="1" applyAlignment="1">
      <alignment vertical="center" wrapText="1"/>
    </xf>
    <xf numFmtId="0" fontId="11" fillId="12" borderId="7" xfId="21" applyFont="1" applyFill="1" applyBorder="1"/>
    <xf numFmtId="198" fontId="71" fillId="3" borderId="0" xfId="20" applyNumberFormat="1" applyFont="1" applyFill="1"/>
    <xf numFmtId="0" fontId="30" fillId="3" borderId="4" xfId="21" applyFont="1" applyFill="1" applyBorder="1"/>
    <xf numFmtId="0" fontId="30" fillId="3" borderId="5" xfId="21" applyFont="1" applyFill="1" applyBorder="1"/>
    <xf numFmtId="0" fontId="11" fillId="3" borderId="5" xfId="21" applyFont="1" applyFill="1" applyBorder="1"/>
    <xf numFmtId="0" fontId="71" fillId="3" borderId="5" xfId="20" applyFont="1" applyFill="1" applyBorder="1"/>
    <xf numFmtId="0" fontId="9" fillId="3" borderId="5" xfId="14" applyFill="1" applyBorder="1" applyAlignment="1">
      <alignment vertical="center"/>
    </xf>
    <xf numFmtId="181" fontId="9" fillId="3" borderId="5" xfId="14" applyNumberFormat="1" applyFill="1" applyBorder="1" applyAlignment="1">
      <alignment vertical="center"/>
    </xf>
    <xf numFmtId="181" fontId="9" fillId="3" borderId="6" xfId="14" applyNumberFormat="1" applyFill="1" applyBorder="1" applyAlignment="1">
      <alignment vertical="center"/>
    </xf>
    <xf numFmtId="0" fontId="9" fillId="3" borderId="0" xfId="14" applyFill="1" applyAlignment="1">
      <alignment horizontal="center" vertical="center"/>
    </xf>
    <xf numFmtId="200" fontId="45" fillId="3" borderId="0" xfId="15" applyNumberFormat="1" applyFont="1" applyFill="1" applyAlignment="1">
      <alignment vertical="center" wrapText="1"/>
    </xf>
    <xf numFmtId="0" fontId="11" fillId="3" borderId="0" xfId="0" applyFont="1" applyFill="1" applyAlignment="1">
      <alignment vertical="center"/>
    </xf>
    <xf numFmtId="0" fontId="11" fillId="3" borderId="52" xfId="0" applyFont="1" applyFill="1" applyBorder="1" applyAlignment="1">
      <alignment vertical="center"/>
    </xf>
    <xf numFmtId="174" fontId="12" fillId="3" borderId="48" xfId="6" applyNumberFormat="1" applyFont="1" applyFill="1" applyBorder="1" applyAlignment="1">
      <alignment vertical="center"/>
    </xf>
    <xf numFmtId="0" fontId="11" fillId="3" borderId="53" xfId="0" applyFont="1" applyFill="1" applyBorder="1" applyAlignment="1">
      <alignment vertical="center"/>
    </xf>
    <xf numFmtId="170" fontId="11" fillId="3" borderId="0" xfId="0" applyNumberFormat="1" applyFont="1" applyFill="1" applyAlignment="1">
      <alignment horizontal="right" vertical="center"/>
    </xf>
    <xf numFmtId="170" fontId="12" fillId="3" borderId="0" xfId="0" applyNumberFormat="1" applyFont="1" applyFill="1" applyAlignment="1">
      <alignment horizontal="right" vertical="center"/>
    </xf>
    <xf numFmtId="196" fontId="35" fillId="3" borderId="0" xfId="15" applyNumberFormat="1" applyFont="1" applyFill="1" applyAlignment="1">
      <alignment vertical="center" wrapText="1"/>
    </xf>
    <xf numFmtId="164" fontId="34" fillId="3" borderId="14" xfId="0" applyNumberFormat="1" applyFont="1" applyFill="1" applyBorder="1" applyAlignment="1">
      <alignment horizontal="center" vertical="center" wrapText="1"/>
    </xf>
    <xf numFmtId="173" fontId="35" fillId="0" borderId="14" xfId="0" applyNumberFormat="1" applyFont="1" applyBorder="1" applyAlignment="1">
      <alignment horizontal="right" vertical="center" wrapText="1"/>
    </xf>
    <xf numFmtId="173" fontId="34" fillId="0" borderId="14" xfId="0" applyNumberFormat="1" applyFont="1" applyBorder="1" applyAlignment="1">
      <alignment horizontal="right" vertical="center" wrapText="1"/>
    </xf>
    <xf numFmtId="0" fontId="34" fillId="0" borderId="18" xfId="0" applyFont="1" applyBorder="1" applyAlignment="1">
      <alignment horizontal="center" vertical="center" wrapText="1"/>
    </xf>
    <xf numFmtId="173" fontId="35" fillId="0" borderId="19" xfId="0" applyNumberFormat="1" applyFont="1" applyBorder="1" applyAlignment="1">
      <alignment horizontal="right" vertical="center" wrapText="1"/>
    </xf>
    <xf numFmtId="0" fontId="31" fillId="2" borderId="59" xfId="0" applyFont="1" applyFill="1" applyBorder="1" applyAlignment="1">
      <alignment horizontal="center" vertical="center" wrapText="1"/>
    </xf>
    <xf numFmtId="0" fontId="31" fillId="2" borderId="15" xfId="0" applyFont="1" applyFill="1" applyBorder="1" applyAlignment="1">
      <alignment horizontal="center" vertical="center" wrapText="1"/>
    </xf>
    <xf numFmtId="0" fontId="31" fillId="2" borderId="16" xfId="0" applyFont="1" applyFill="1" applyBorder="1" applyAlignment="1">
      <alignment horizontal="center" vertical="center" wrapText="1"/>
    </xf>
    <xf numFmtId="0" fontId="34" fillId="3" borderId="54" xfId="0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 vertical="center" wrapText="1"/>
    </xf>
    <xf numFmtId="0" fontId="34" fillId="0" borderId="54" xfId="0" applyFont="1" applyBorder="1" applyAlignment="1">
      <alignment vertical="center" wrapText="1"/>
    </xf>
    <xf numFmtId="0" fontId="34" fillId="0" borderId="17" xfId="0" applyFont="1" applyBorder="1" applyAlignment="1">
      <alignment vertical="center" wrapText="1"/>
    </xf>
    <xf numFmtId="0" fontId="16" fillId="0" borderId="0" xfId="0" applyFont="1" applyAlignment="1">
      <alignment horizontal="center" vertical="top" wrapText="1"/>
    </xf>
    <xf numFmtId="169" fontId="15" fillId="0" borderId="18" xfId="0" applyNumberFormat="1" applyFont="1" applyBorder="1" applyAlignment="1">
      <alignment horizontal="center"/>
    </xf>
    <xf numFmtId="0" fontId="12" fillId="0" borderId="81" xfId="0" applyFont="1" applyBorder="1" applyAlignment="1">
      <alignment horizontal="center" vertical="center" wrapText="1"/>
    </xf>
    <xf numFmtId="0" fontId="12" fillId="0" borderId="80" xfId="0" applyFont="1" applyBorder="1" applyAlignment="1">
      <alignment horizontal="center" vertical="center" wrapText="1"/>
    </xf>
    <xf numFmtId="0" fontId="12" fillId="10" borderId="11" xfId="0" applyFont="1" applyFill="1" applyBorder="1" applyAlignment="1">
      <alignment horizontal="center" vertical="center"/>
    </xf>
    <xf numFmtId="174" fontId="11" fillId="3" borderId="48" xfId="6" applyNumberFormat="1" applyFont="1" applyFill="1" applyBorder="1" applyAlignment="1">
      <alignment vertical="center"/>
    </xf>
    <xf numFmtId="0" fontId="36" fillId="3" borderId="48" xfId="0" applyFont="1" applyFill="1" applyBorder="1" applyAlignment="1">
      <alignment horizontal="center" vertical="center"/>
    </xf>
    <xf numFmtId="0" fontId="12" fillId="3" borderId="48" xfId="0" applyFont="1" applyFill="1" applyBorder="1" applyAlignment="1">
      <alignment horizontal="justify" vertical="center" wrapText="1"/>
    </xf>
    <xf numFmtId="0" fontId="12" fillId="3" borderId="48" xfId="0" applyFont="1" applyFill="1" applyBorder="1" applyAlignment="1">
      <alignment horizontal="center" vertical="center" wrapText="1"/>
    </xf>
    <xf numFmtId="3" fontId="33" fillId="3" borderId="48" xfId="0" applyNumberFormat="1" applyFont="1" applyFill="1" applyBorder="1" applyAlignment="1">
      <alignment horizontal="center" vertical="center"/>
    </xf>
    <xf numFmtId="0" fontId="36" fillId="3" borderId="9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left" vertical="center" wrapText="1"/>
    </xf>
    <xf numFmtId="0" fontId="11" fillId="3" borderId="9" xfId="0" applyFont="1" applyFill="1" applyBorder="1" applyAlignment="1">
      <alignment horizontal="center" vertical="center" wrapText="1"/>
    </xf>
    <xf numFmtId="174" fontId="11" fillId="3" borderId="10" xfId="6" applyNumberFormat="1" applyFont="1" applyFill="1" applyBorder="1" applyAlignment="1">
      <alignment vertical="center"/>
    </xf>
    <xf numFmtId="0" fontId="11" fillId="3" borderId="49" xfId="0" applyFont="1" applyFill="1" applyBorder="1" applyAlignment="1">
      <alignment horizontal="justify" vertical="center" wrapText="1"/>
    </xf>
    <xf numFmtId="0" fontId="11" fillId="3" borderId="49" xfId="0" applyFont="1" applyFill="1" applyBorder="1" applyAlignment="1">
      <alignment horizontal="center" vertical="center" wrapText="1"/>
    </xf>
    <xf numFmtId="0" fontId="23" fillId="3" borderId="48" xfId="0" applyFont="1" applyFill="1" applyBorder="1" applyAlignment="1">
      <alignment vertical="center"/>
    </xf>
    <xf numFmtId="0" fontId="12" fillId="3" borderId="51" xfId="0" applyFont="1" applyFill="1" applyBorder="1" applyAlignment="1">
      <alignment horizontal="justify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23" fillId="3" borderId="51" xfId="0" applyFont="1" applyFill="1" applyBorder="1" applyAlignment="1">
      <alignment vertical="center"/>
    </xf>
    <xf numFmtId="174" fontId="11" fillId="3" borderId="51" xfId="6" applyNumberFormat="1" applyFont="1" applyFill="1" applyBorder="1" applyAlignment="1">
      <alignment vertical="center"/>
    </xf>
    <xf numFmtId="0" fontId="11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left" vertical="center" wrapText="1"/>
    </xf>
    <xf numFmtId="174" fontId="11" fillId="3" borderId="0" xfId="6" applyNumberFormat="1" applyFont="1" applyFill="1" applyBorder="1" applyAlignment="1">
      <alignment vertical="center" wrapText="1"/>
    </xf>
    <xf numFmtId="175" fontId="22" fillId="3" borderId="0" xfId="0" applyNumberFormat="1" applyFont="1" applyFill="1" applyAlignment="1">
      <alignment horizontal="center" vertical="center"/>
    </xf>
    <xf numFmtId="0" fontId="11" fillId="3" borderId="0" xfId="0" applyFont="1" applyFill="1" applyAlignment="1">
      <alignment wrapText="1"/>
    </xf>
    <xf numFmtId="0" fontId="36" fillId="10" borderId="9" xfId="0" applyFont="1" applyFill="1" applyBorder="1" applyAlignment="1">
      <alignment horizontal="center" vertical="center"/>
    </xf>
    <xf numFmtId="174" fontId="12" fillId="4" borderId="10" xfId="6" applyNumberFormat="1" applyFont="1" applyFill="1" applyBorder="1" applyAlignment="1">
      <alignment horizontal="center" vertical="center"/>
    </xf>
    <xf numFmtId="0" fontId="36" fillId="10" borderId="8" xfId="0" applyFont="1" applyFill="1" applyBorder="1" applyAlignment="1">
      <alignment horizontal="center" vertical="center"/>
    </xf>
    <xf numFmtId="0" fontId="11" fillId="3" borderId="79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9" fontId="12" fillId="3" borderId="0" xfId="0" applyNumberFormat="1" applyFont="1" applyFill="1" applyAlignment="1">
      <alignment vertical="center"/>
    </xf>
    <xf numFmtId="0" fontId="12" fillId="0" borderId="0" xfId="0" applyFont="1" applyAlignment="1">
      <alignment vertical="center"/>
    </xf>
    <xf numFmtId="0" fontId="36" fillId="3" borderId="51" xfId="0" applyFont="1" applyFill="1" applyBorder="1" applyAlignment="1">
      <alignment horizontal="center" vertical="center"/>
    </xf>
    <xf numFmtId="174" fontId="12" fillId="3" borderId="51" xfId="6" applyNumberFormat="1" applyFont="1" applyFill="1" applyBorder="1" applyAlignment="1">
      <alignment vertical="center"/>
    </xf>
    <xf numFmtId="0" fontId="12" fillId="3" borderId="5" xfId="0" applyFont="1" applyFill="1" applyBorder="1" applyAlignment="1">
      <alignment horizontal="center" vertical="center"/>
    </xf>
    <xf numFmtId="174" fontId="11" fillId="3" borderId="53" xfId="6" applyNumberFormat="1" applyFont="1" applyFill="1" applyBorder="1" applyAlignment="1">
      <alignment vertical="center"/>
    </xf>
    <xf numFmtId="0" fontId="11" fillId="3" borderId="3" xfId="0" applyFont="1" applyFill="1" applyBorder="1" applyAlignment="1">
      <alignment vertical="center"/>
    </xf>
    <xf numFmtId="0" fontId="11" fillId="3" borderId="46" xfId="0" applyFont="1" applyFill="1" applyBorder="1" applyAlignment="1">
      <alignment vertical="center"/>
    </xf>
    <xf numFmtId="0" fontId="12" fillId="0" borderId="84" xfId="0" applyFont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3" borderId="46" xfId="0" applyFont="1" applyFill="1" applyBorder="1" applyAlignment="1">
      <alignment vertical="center"/>
    </xf>
    <xf numFmtId="0" fontId="36" fillId="3" borderId="8" xfId="0" applyFont="1" applyFill="1" applyBorder="1" applyAlignment="1">
      <alignment horizontal="center" vertical="center"/>
    </xf>
    <xf numFmtId="0" fontId="11" fillId="3" borderId="53" xfId="0" applyFont="1" applyFill="1" applyBorder="1" applyAlignment="1">
      <alignment horizontal="justify" vertical="center" wrapText="1"/>
    </xf>
    <xf numFmtId="0" fontId="11" fillId="3" borderId="53" xfId="0" applyFont="1" applyFill="1" applyBorder="1" applyAlignment="1">
      <alignment horizontal="center" vertical="center" wrapText="1"/>
    </xf>
    <xf numFmtId="0" fontId="30" fillId="3" borderId="0" xfId="0" applyFont="1" applyFill="1"/>
    <xf numFmtId="0" fontId="9" fillId="3" borderId="0" xfId="0" applyFont="1" applyFill="1"/>
    <xf numFmtId="172" fontId="0" fillId="3" borderId="0" xfId="0" applyNumberFormat="1" applyFill="1"/>
    <xf numFmtId="175" fontId="36" fillId="3" borderId="47" xfId="0" applyNumberFormat="1" applyFont="1" applyFill="1" applyBorder="1" applyAlignment="1">
      <alignment horizontal="center" vertical="center"/>
    </xf>
    <xf numFmtId="0" fontId="12" fillId="3" borderId="47" xfId="0" applyFont="1" applyFill="1" applyBorder="1" applyAlignment="1">
      <alignment horizontal="justify" vertical="center" wrapText="1"/>
    </xf>
    <xf numFmtId="0" fontId="12" fillId="3" borderId="47" xfId="0" applyFont="1" applyFill="1" applyBorder="1" applyAlignment="1">
      <alignment horizontal="center" vertical="center"/>
    </xf>
    <xf numFmtId="174" fontId="12" fillId="3" borderId="47" xfId="6" applyNumberFormat="1" applyFont="1" applyFill="1" applyBorder="1" applyAlignment="1">
      <alignment vertical="center"/>
    </xf>
    <xf numFmtId="175" fontId="33" fillId="3" borderId="51" xfId="0" applyNumberFormat="1" applyFont="1" applyFill="1" applyBorder="1" applyAlignment="1">
      <alignment horizontal="center" vertical="center"/>
    </xf>
    <xf numFmtId="0" fontId="11" fillId="3" borderId="5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174" fontId="11" fillId="3" borderId="0" xfId="6" applyNumberFormat="1" applyFont="1" applyFill="1" applyBorder="1" applyAlignment="1">
      <alignment vertical="center"/>
    </xf>
    <xf numFmtId="175" fontId="36" fillId="3" borderId="51" xfId="0" applyNumberFormat="1" applyFont="1" applyFill="1" applyBorder="1" applyAlignment="1">
      <alignment horizontal="center" vertical="center"/>
    </xf>
    <xf numFmtId="0" fontId="12" fillId="3" borderId="51" xfId="0" applyFont="1" applyFill="1" applyBorder="1" applyAlignment="1">
      <alignment horizontal="center" vertical="center"/>
    </xf>
    <xf numFmtId="4" fontId="33" fillId="3" borderId="51" xfId="0" applyNumberFormat="1" applyFont="1" applyFill="1" applyBorder="1" applyAlignment="1">
      <alignment horizontal="center" vertical="center"/>
    </xf>
    <xf numFmtId="4" fontId="36" fillId="3" borderId="51" xfId="0" applyNumberFormat="1" applyFont="1" applyFill="1" applyBorder="1" applyAlignment="1">
      <alignment horizontal="center" vertical="center"/>
    </xf>
    <xf numFmtId="174" fontId="12" fillId="3" borderId="0" xfId="6" applyNumberFormat="1" applyFont="1" applyFill="1" applyBorder="1" applyAlignment="1">
      <alignment vertical="center"/>
    </xf>
    <xf numFmtId="0" fontId="30" fillId="3" borderId="7" xfId="0" applyFont="1" applyFill="1" applyBorder="1"/>
    <xf numFmtId="0" fontId="30" fillId="3" borderId="46" xfId="0" applyFont="1" applyFill="1" applyBorder="1"/>
    <xf numFmtId="0" fontId="30" fillId="3" borderId="4" xfId="0" applyFont="1" applyFill="1" applyBorder="1"/>
    <xf numFmtId="0" fontId="30" fillId="3" borderId="5" xfId="0" applyFont="1" applyFill="1" applyBorder="1"/>
    <xf numFmtId="0" fontId="30" fillId="3" borderId="6" xfId="0" applyFont="1" applyFill="1" applyBorder="1"/>
    <xf numFmtId="4" fontId="33" fillId="3" borderId="48" xfId="0" applyNumberFormat="1" applyFont="1" applyFill="1" applyBorder="1" applyAlignment="1">
      <alignment horizontal="center" vertical="center"/>
    </xf>
    <xf numFmtId="3" fontId="33" fillId="3" borderId="51" xfId="0" applyNumberFormat="1" applyFont="1" applyFill="1" applyBorder="1" applyAlignment="1">
      <alignment horizontal="center" vertical="center"/>
    </xf>
    <xf numFmtId="3" fontId="33" fillId="3" borderId="52" xfId="0" applyNumberFormat="1" applyFont="1" applyFill="1" applyBorder="1" applyAlignment="1">
      <alignment horizontal="center" vertical="center"/>
    </xf>
    <xf numFmtId="0" fontId="11" fillId="3" borderId="52" xfId="0" applyFont="1" applyFill="1" applyBorder="1" applyAlignment="1">
      <alignment horizontal="justify" vertical="center" wrapText="1"/>
    </xf>
    <xf numFmtId="3" fontId="33" fillId="3" borderId="7" xfId="0" applyNumberFormat="1" applyFont="1" applyFill="1" applyBorder="1" applyAlignment="1">
      <alignment horizontal="center" vertical="center"/>
    </xf>
    <xf numFmtId="174" fontId="11" fillId="3" borderId="79" xfId="6" applyNumberFormat="1" applyFont="1" applyFill="1" applyBorder="1" applyAlignment="1">
      <alignment vertical="center"/>
    </xf>
    <xf numFmtId="174" fontId="11" fillId="3" borderId="46" xfId="6" applyNumberFormat="1" applyFont="1" applyFill="1" applyBorder="1" applyAlignment="1">
      <alignment vertical="center"/>
    </xf>
    <xf numFmtId="3" fontId="33" fillId="3" borderId="32" xfId="0" applyNumberFormat="1" applyFont="1" applyFill="1" applyBorder="1" applyAlignment="1">
      <alignment horizontal="center" vertical="center"/>
    </xf>
    <xf numFmtId="0" fontId="37" fillId="3" borderId="51" xfId="0" applyFont="1" applyFill="1" applyBorder="1" applyAlignment="1">
      <alignment horizontal="justify" vertical="center" wrapText="1"/>
    </xf>
    <xf numFmtId="2" fontId="33" fillId="3" borderId="51" xfId="0" applyNumberFormat="1" applyFont="1" applyFill="1" applyBorder="1" applyAlignment="1">
      <alignment horizontal="center" vertical="center"/>
    </xf>
    <xf numFmtId="0" fontId="33" fillId="3" borderId="68" xfId="0" applyFont="1" applyFill="1" applyBorder="1" applyAlignment="1">
      <alignment horizontal="center" vertical="center"/>
    </xf>
    <xf numFmtId="0" fontId="11" fillId="3" borderId="68" xfId="0" applyFont="1" applyFill="1" applyBorder="1" applyAlignment="1">
      <alignment horizontal="justify" vertical="center" wrapText="1"/>
    </xf>
    <xf numFmtId="0" fontId="11" fillId="3" borderId="68" xfId="0" applyFont="1" applyFill="1" applyBorder="1" applyAlignment="1">
      <alignment horizontal="center" vertical="center" wrapText="1"/>
    </xf>
    <xf numFmtId="2" fontId="36" fillId="3" borderId="51" xfId="0" applyNumberFormat="1" applyFont="1" applyFill="1" applyBorder="1" applyAlignment="1">
      <alignment horizontal="center" vertical="center"/>
    </xf>
    <xf numFmtId="174" fontId="0" fillId="3" borderId="0" xfId="0" applyNumberFormat="1" applyFill="1"/>
    <xf numFmtId="2" fontId="33" fillId="3" borderId="47" xfId="0" applyNumberFormat="1" applyFont="1" applyFill="1" applyBorder="1" applyAlignment="1">
      <alignment horizontal="center" vertical="center"/>
    </xf>
    <xf numFmtId="0" fontId="11" fillId="3" borderId="47" xfId="0" applyFont="1" applyFill="1" applyBorder="1" applyAlignment="1">
      <alignment horizontal="justify" vertical="center" wrapText="1"/>
    </xf>
    <xf numFmtId="0" fontId="11" fillId="3" borderId="47" xfId="0" applyFont="1" applyFill="1" applyBorder="1" applyAlignment="1">
      <alignment horizontal="center" vertical="center" wrapText="1"/>
    </xf>
    <xf numFmtId="174" fontId="11" fillId="3" borderId="47" xfId="6" applyNumberFormat="1" applyFont="1" applyFill="1" applyBorder="1" applyAlignment="1">
      <alignment vertical="center"/>
    </xf>
    <xf numFmtId="0" fontId="11" fillId="3" borderId="67" xfId="0" applyFont="1" applyFill="1" applyBorder="1" applyAlignment="1">
      <alignment horizontal="justify" vertical="center" wrapText="1"/>
    </xf>
    <xf numFmtId="0" fontId="11" fillId="3" borderId="67" xfId="0" applyFont="1" applyFill="1" applyBorder="1" applyAlignment="1">
      <alignment horizontal="center" vertical="center" wrapText="1"/>
    </xf>
    <xf numFmtId="2" fontId="33" fillId="3" borderId="53" xfId="0" applyNumberFormat="1" applyFont="1" applyFill="1" applyBorder="1" applyAlignment="1">
      <alignment horizontal="center" vertical="center"/>
    </xf>
    <xf numFmtId="2" fontId="33" fillId="3" borderId="67" xfId="0" applyNumberFormat="1" applyFont="1" applyFill="1" applyBorder="1" applyAlignment="1">
      <alignment horizontal="center" vertical="center"/>
    </xf>
    <xf numFmtId="37" fontId="11" fillId="3" borderId="67" xfId="6" applyNumberFormat="1" applyFont="1" applyFill="1" applyBorder="1" applyAlignment="1">
      <alignment horizontal="center" vertical="center" wrapText="1"/>
    </xf>
    <xf numFmtId="0" fontId="12" fillId="10" borderId="9" xfId="0" applyFont="1" applyFill="1" applyBorder="1" applyAlignment="1">
      <alignment horizontal="left" vertical="center" wrapText="1"/>
    </xf>
    <xf numFmtId="0" fontId="11" fillId="10" borderId="9" xfId="0" applyFont="1" applyFill="1" applyBorder="1" applyAlignment="1">
      <alignment horizontal="center" vertical="center" wrapText="1"/>
    </xf>
    <xf numFmtId="174" fontId="11" fillId="10" borderId="10" xfId="6" applyNumberFormat="1" applyFont="1" applyFill="1" applyBorder="1" applyAlignment="1">
      <alignment vertical="center"/>
    </xf>
    <xf numFmtId="0" fontId="11" fillId="3" borderId="85" xfId="0" applyFont="1" applyFill="1" applyBorder="1" applyAlignment="1">
      <alignment horizontal="center" vertical="center"/>
    </xf>
    <xf numFmtId="3" fontId="33" fillId="3" borderId="88" xfId="0" applyNumberFormat="1" applyFont="1" applyFill="1" applyBorder="1" applyAlignment="1">
      <alignment horizontal="center" vertical="center"/>
    </xf>
    <xf numFmtId="174" fontId="11" fillId="3" borderId="85" xfId="6" applyNumberFormat="1" applyFont="1" applyFill="1" applyBorder="1" applyAlignment="1">
      <alignment vertical="center"/>
    </xf>
    <xf numFmtId="3" fontId="33" fillId="3" borderId="83" xfId="0" applyNumberFormat="1" applyFont="1" applyFill="1" applyBorder="1" applyAlignment="1">
      <alignment horizontal="center" vertical="center"/>
    </xf>
    <xf numFmtId="175" fontId="33" fillId="3" borderId="90" xfId="0" applyNumberFormat="1" applyFont="1" applyFill="1" applyBorder="1" applyAlignment="1">
      <alignment horizontal="center" vertical="center"/>
    </xf>
    <xf numFmtId="175" fontId="36" fillId="3" borderId="90" xfId="0" applyNumberFormat="1" applyFont="1" applyFill="1" applyBorder="1" applyAlignment="1">
      <alignment horizontal="center" vertical="center"/>
    </xf>
    <xf numFmtId="2" fontId="33" fillId="3" borderId="90" xfId="0" applyNumberFormat="1" applyFont="1" applyFill="1" applyBorder="1" applyAlignment="1">
      <alignment horizontal="center" vertical="center"/>
    </xf>
    <xf numFmtId="0" fontId="11" fillId="3" borderId="86" xfId="0" applyFont="1" applyFill="1" applyBorder="1" applyAlignment="1">
      <alignment horizontal="justify" vertical="center" wrapText="1"/>
    </xf>
    <xf numFmtId="0" fontId="11" fillId="3" borderId="75" xfId="0" applyFont="1" applyFill="1" applyBorder="1" applyAlignment="1">
      <alignment horizontal="justify" vertical="center" wrapText="1"/>
    </xf>
    <xf numFmtId="0" fontId="11" fillId="3" borderId="91" xfId="0" applyFont="1" applyFill="1" applyBorder="1" applyAlignment="1">
      <alignment horizontal="justify" vertical="center" wrapText="1"/>
    </xf>
    <xf numFmtId="0" fontId="11" fillId="3" borderId="7" xfId="0" applyFont="1" applyFill="1" applyBorder="1" applyAlignment="1">
      <alignment horizontal="justify" vertical="center" wrapText="1"/>
    </xf>
    <xf numFmtId="0" fontId="11" fillId="3" borderId="83" xfId="0" applyFont="1" applyFill="1" applyBorder="1" applyAlignment="1">
      <alignment horizontal="justify" vertical="center" wrapText="1"/>
    </xf>
    <xf numFmtId="174" fontId="11" fillId="3" borderId="92" xfId="6" applyNumberFormat="1" applyFont="1" applyFill="1" applyBorder="1" applyAlignment="1">
      <alignment vertical="center"/>
    </xf>
    <xf numFmtId="0" fontId="12" fillId="3" borderId="8" xfId="0" applyFont="1" applyFill="1" applyBorder="1" applyAlignment="1">
      <alignment horizontal="left" vertical="center" wrapText="1"/>
    </xf>
    <xf numFmtId="0" fontId="12" fillId="10" borderId="8" xfId="0" applyFont="1" applyFill="1" applyBorder="1" applyAlignment="1">
      <alignment horizontal="left" vertical="center"/>
    </xf>
    <xf numFmtId="0" fontId="11" fillId="3" borderId="89" xfId="0" applyFont="1" applyFill="1" applyBorder="1" applyAlignment="1">
      <alignment horizontal="center" vertical="center"/>
    </xf>
    <xf numFmtId="0" fontId="11" fillId="3" borderId="35" xfId="0" applyFont="1" applyFill="1" applyBorder="1" applyAlignment="1">
      <alignment horizontal="center" vertical="center"/>
    </xf>
    <xf numFmtId="0" fontId="11" fillId="3" borderId="46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4" fontId="20" fillId="0" borderId="11" xfId="0" applyNumberFormat="1" applyFont="1" applyBorder="1" applyAlignment="1">
      <alignment vertical="justify" wrapText="1"/>
    </xf>
    <xf numFmtId="0" fontId="11" fillId="0" borderId="5" xfId="0" applyFont="1" applyBorder="1" applyAlignment="1">
      <alignment wrapText="1"/>
    </xf>
    <xf numFmtId="0" fontId="11" fillId="0" borderId="53" xfId="0" applyFont="1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3" fontId="36" fillId="3" borderId="48" xfId="0" applyNumberFormat="1" applyFont="1" applyFill="1" applyBorder="1" applyAlignment="1">
      <alignment horizontal="center" vertical="center"/>
    </xf>
    <xf numFmtId="201" fontId="33" fillId="3" borderId="90" xfId="0" applyNumberFormat="1" applyFont="1" applyFill="1" applyBorder="1" applyAlignment="1">
      <alignment horizontal="center" vertical="center"/>
    </xf>
    <xf numFmtId="184" fontId="11" fillId="0" borderId="0" xfId="0" applyNumberFormat="1" applyFont="1" applyAlignment="1">
      <alignment vertical="center"/>
    </xf>
    <xf numFmtId="169" fontId="11" fillId="0" borderId="0" xfId="0" applyNumberFormat="1" applyFont="1" applyAlignment="1">
      <alignment vertical="center"/>
    </xf>
    <xf numFmtId="166" fontId="11" fillId="0" borderId="10" xfId="6" applyFont="1" applyFill="1" applyBorder="1" applyAlignment="1">
      <alignment horizontal="center" vertical="center" wrapText="1"/>
    </xf>
    <xf numFmtId="0" fontId="11" fillId="13" borderId="0" xfId="0" applyFont="1" applyFill="1" applyAlignment="1">
      <alignment vertical="center"/>
    </xf>
    <xf numFmtId="202" fontId="11" fillId="0" borderId="51" xfId="6" applyNumberFormat="1" applyFont="1" applyFill="1" applyBorder="1" applyAlignment="1">
      <alignment horizontal="right" vertical="center"/>
    </xf>
    <xf numFmtId="202" fontId="11" fillId="0" borderId="48" xfId="6" applyNumberFormat="1" applyFont="1" applyFill="1" applyBorder="1" applyAlignment="1">
      <alignment horizontal="right" vertical="center"/>
    </xf>
    <xf numFmtId="202" fontId="24" fillId="0" borderId="50" xfId="6" applyNumberFormat="1" applyFont="1" applyFill="1" applyBorder="1" applyAlignment="1">
      <alignment horizontal="right" vertical="center"/>
    </xf>
    <xf numFmtId="203" fontId="11" fillId="0" borderId="0" xfId="0" applyNumberFormat="1" applyFont="1" applyAlignment="1">
      <alignment vertical="center"/>
    </xf>
    <xf numFmtId="204" fontId="11" fillId="0" borderId="0" xfId="0" applyNumberFormat="1" applyFont="1" applyAlignment="1">
      <alignment vertical="center"/>
    </xf>
    <xf numFmtId="4" fontId="12" fillId="0" borderId="8" xfId="0" applyNumberFormat="1" applyFont="1" applyBorder="1" applyAlignment="1">
      <alignment horizontal="left" vertical="center" wrapText="1"/>
    </xf>
    <xf numFmtId="4" fontId="12" fillId="0" borderId="9" xfId="0" applyNumberFormat="1" applyFont="1" applyBorder="1" applyAlignment="1">
      <alignment horizontal="left" vertical="center" wrapText="1"/>
    </xf>
    <xf numFmtId="166" fontId="12" fillId="0" borderId="3" xfId="6" applyFont="1" applyFill="1" applyBorder="1" applyAlignment="1">
      <alignment horizontal="center" vertical="center" wrapText="1"/>
    </xf>
    <xf numFmtId="4" fontId="12" fillId="0" borderId="10" xfId="0" applyNumberFormat="1" applyFont="1" applyBorder="1" applyAlignment="1">
      <alignment horizontal="left" vertical="center" wrapText="1"/>
    </xf>
    <xf numFmtId="0" fontId="58" fillId="0" borderId="40" xfId="18" applyFont="1" applyBorder="1" applyAlignment="1">
      <alignment horizontal="left" vertical="center" wrapText="1"/>
    </xf>
    <xf numFmtId="0" fontId="58" fillId="0" borderId="20" xfId="18" applyFont="1" applyBorder="1" applyAlignment="1">
      <alignment horizontal="left" vertical="center" wrapText="1"/>
    </xf>
    <xf numFmtId="166" fontId="11" fillId="0" borderId="0" xfId="0" applyNumberFormat="1" applyFont="1" applyAlignment="1">
      <alignment vertical="center"/>
    </xf>
    <xf numFmtId="176" fontId="61" fillId="3" borderId="55" xfId="14" applyNumberFormat="1" applyFont="1" applyFill="1" applyBorder="1" applyAlignment="1">
      <alignment horizontal="center" vertical="center" wrapText="1"/>
    </xf>
    <xf numFmtId="0" fontId="60" fillId="0" borderId="66" xfId="18" applyFont="1" applyBorder="1" applyAlignment="1">
      <alignment vertical="center" wrapText="1"/>
    </xf>
    <xf numFmtId="0" fontId="60" fillId="0" borderId="37" xfId="18" applyFont="1" applyBorder="1" applyAlignment="1">
      <alignment horizontal="center" vertical="center" wrapText="1"/>
    </xf>
    <xf numFmtId="10" fontId="60" fillId="0" borderId="37" xfId="19" applyNumberFormat="1" applyFont="1" applyBorder="1" applyAlignment="1">
      <alignment horizontal="center" vertical="center" wrapText="1"/>
    </xf>
    <xf numFmtId="4" fontId="60" fillId="0" borderId="37" xfId="18" applyNumberFormat="1" applyFont="1" applyBorder="1" applyAlignment="1">
      <alignment vertical="center" wrapText="1"/>
    </xf>
    <xf numFmtId="181" fontId="60" fillId="0" borderId="33" xfId="18" applyNumberFormat="1" applyFont="1" applyBorder="1" applyAlignment="1">
      <alignment vertical="center" wrapText="1"/>
    </xf>
    <xf numFmtId="10" fontId="60" fillId="0" borderId="38" xfId="17" applyNumberFormat="1" applyFont="1" applyBorder="1" applyAlignment="1">
      <alignment vertical="center" wrapText="1"/>
    </xf>
    <xf numFmtId="177" fontId="9" fillId="0" borderId="12" xfId="19" applyNumberFormat="1" applyFont="1" applyBorder="1" applyAlignment="1">
      <alignment horizontal="center" vertical="center" wrapText="1"/>
    </xf>
    <xf numFmtId="0" fontId="9" fillId="3" borderId="12" xfId="14" applyFill="1" applyBorder="1" applyAlignment="1">
      <alignment vertical="center" wrapText="1"/>
    </xf>
    <xf numFmtId="164" fontId="9" fillId="3" borderId="12" xfId="14" applyNumberFormat="1" applyFill="1" applyBorder="1" applyAlignment="1">
      <alignment vertical="center" wrapText="1"/>
    </xf>
    <xf numFmtId="4" fontId="9" fillId="0" borderId="36" xfId="18" applyNumberFormat="1" applyFont="1" applyBorder="1" applyAlignment="1">
      <alignment vertical="center" wrapText="1"/>
    </xf>
    <xf numFmtId="181" fontId="9" fillId="0" borderId="36" xfId="18" applyNumberFormat="1" applyFont="1" applyBorder="1" applyAlignment="1">
      <alignment vertical="center" wrapText="1"/>
    </xf>
    <xf numFmtId="184" fontId="9" fillId="0" borderId="12" xfId="19" applyNumberFormat="1" applyFont="1" applyBorder="1" applyAlignment="1">
      <alignment horizontal="center" vertical="center" wrapText="1"/>
    </xf>
    <xf numFmtId="176" fontId="42" fillId="3" borderId="55" xfId="14" applyNumberFormat="1" applyFont="1" applyFill="1" applyBorder="1" applyAlignment="1">
      <alignment horizontal="center" vertical="center" wrapText="1"/>
    </xf>
    <xf numFmtId="0" fontId="9" fillId="0" borderId="40" xfId="18" applyFont="1" applyBorder="1" applyAlignment="1">
      <alignment vertical="center" wrapText="1"/>
    </xf>
    <xf numFmtId="174" fontId="11" fillId="3" borderId="48" xfId="6" applyNumberFormat="1" applyFont="1" applyFill="1" applyBorder="1" applyAlignment="1">
      <alignment horizontal="center" vertical="center"/>
    </xf>
    <xf numFmtId="16" fontId="0" fillId="3" borderId="0" xfId="0" applyNumberFormat="1" applyFill="1"/>
    <xf numFmtId="171" fontId="0" fillId="3" borderId="0" xfId="0" applyNumberFormat="1" applyFill="1"/>
    <xf numFmtId="0" fontId="12" fillId="3" borderId="0" xfId="0" applyFont="1" applyFill="1"/>
    <xf numFmtId="172" fontId="30" fillId="3" borderId="0" xfId="0" applyNumberFormat="1" applyFont="1" applyFill="1"/>
    <xf numFmtId="1" fontId="30" fillId="3" borderId="0" xfId="0" applyNumberFormat="1" applyFont="1" applyFill="1"/>
    <xf numFmtId="176" fontId="0" fillId="3" borderId="0" xfId="0" applyNumberFormat="1" applyFill="1"/>
    <xf numFmtId="169" fontId="0" fillId="3" borderId="0" xfId="0" applyNumberFormat="1" applyFill="1"/>
    <xf numFmtId="164" fontId="0" fillId="3" borderId="0" xfId="0" applyNumberFormat="1" applyFill="1"/>
    <xf numFmtId="0" fontId="0" fillId="13" borderId="0" xfId="0" applyFill="1"/>
    <xf numFmtId="174" fontId="11" fillId="13" borderId="85" xfId="6" applyNumberFormat="1" applyFont="1" applyFill="1" applyBorder="1" applyAlignment="1">
      <alignment vertical="center"/>
    </xf>
    <xf numFmtId="172" fontId="0" fillId="13" borderId="0" xfId="0" applyNumberFormat="1" applyFill="1"/>
    <xf numFmtId="0" fontId="11" fillId="13" borderId="7" xfId="0" applyFont="1" applyFill="1" applyBorder="1" applyAlignment="1">
      <alignment horizontal="justify" vertical="center" wrapText="1"/>
    </xf>
    <xf numFmtId="0" fontId="11" fillId="13" borderId="85" xfId="0" applyFont="1" applyFill="1" applyBorder="1" applyAlignment="1">
      <alignment horizontal="center" vertical="center"/>
    </xf>
    <xf numFmtId="0" fontId="11" fillId="3" borderId="87" xfId="0" applyFont="1" applyFill="1" applyBorder="1" applyAlignment="1">
      <alignment horizontal="justify" vertical="center" wrapText="1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right"/>
    </xf>
    <xf numFmtId="173" fontId="16" fillId="0" borderId="0" xfId="0" applyNumberFormat="1" applyFont="1"/>
    <xf numFmtId="0" fontId="0" fillId="3" borderId="7" xfId="0" applyFill="1" applyBorder="1"/>
    <xf numFmtId="0" fontId="0" fillId="3" borderId="46" xfId="0" applyFill="1" applyBorder="1"/>
    <xf numFmtId="205" fontId="36" fillId="3" borderId="51" xfId="0" applyNumberFormat="1" applyFont="1" applyFill="1" applyBorder="1" applyAlignment="1">
      <alignment horizontal="center" vertical="center"/>
    </xf>
    <xf numFmtId="206" fontId="58" fillId="0" borderId="12" xfId="18" applyNumberFormat="1" applyFont="1" applyBorder="1" applyAlignment="1">
      <alignment vertical="center" wrapText="1"/>
    </xf>
    <xf numFmtId="206" fontId="58" fillId="0" borderId="36" xfId="18" applyNumberFormat="1" applyFont="1" applyBorder="1" applyAlignment="1">
      <alignment vertical="center" wrapText="1"/>
    </xf>
    <xf numFmtId="206" fontId="39" fillId="0" borderId="15" xfId="18" applyNumberFormat="1" applyFont="1" applyBorder="1" applyAlignment="1">
      <alignment vertical="center" wrapText="1"/>
    </xf>
    <xf numFmtId="206" fontId="39" fillId="3" borderId="57" xfId="18" applyNumberFormat="1" applyFont="1" applyFill="1" applyBorder="1" applyAlignment="1">
      <alignment vertical="center" wrapText="1"/>
    </xf>
    <xf numFmtId="206" fontId="58" fillId="0" borderId="15" xfId="18" applyNumberFormat="1" applyFont="1" applyBorder="1" applyAlignment="1">
      <alignment vertical="center" wrapText="1"/>
    </xf>
    <xf numFmtId="174" fontId="12" fillId="13" borderId="51" xfId="6" applyNumberFormat="1" applyFont="1" applyFill="1" applyBorder="1" applyAlignment="1">
      <alignment vertical="center"/>
    </xf>
    <xf numFmtId="174" fontId="11" fillId="13" borderId="51" xfId="6" applyNumberFormat="1" applyFont="1" applyFill="1" applyBorder="1" applyAlignment="1">
      <alignment vertical="center"/>
    </xf>
    <xf numFmtId="174" fontId="30" fillId="3" borderId="0" xfId="6" applyNumberFormat="1" applyFont="1" applyFill="1" applyBorder="1" applyAlignment="1">
      <alignment horizontal="center" vertical="center"/>
    </xf>
    <xf numFmtId="174" fontId="30" fillId="0" borderId="0" xfId="6" applyNumberFormat="1" applyFont="1"/>
    <xf numFmtId="174" fontId="30" fillId="3" borderId="0" xfId="6" applyNumberFormat="1" applyFont="1" applyFill="1"/>
    <xf numFmtId="174" fontId="30" fillId="3" borderId="0" xfId="6" applyNumberFormat="1" applyFont="1" applyFill="1" applyAlignment="1">
      <alignment vertical="center"/>
    </xf>
    <xf numFmtId="174" fontId="30" fillId="10" borderId="0" xfId="6" applyNumberFormat="1" applyFont="1" applyFill="1"/>
    <xf numFmtId="174" fontId="30" fillId="13" borderId="0" xfId="6" applyNumberFormat="1" applyFont="1" applyFill="1"/>
    <xf numFmtId="174" fontId="30" fillId="3" borderId="0" xfId="0" applyNumberFormat="1" applyFont="1" applyFill="1"/>
    <xf numFmtId="174" fontId="30" fillId="3" borderId="0" xfId="6" applyNumberFormat="1" applyFont="1" applyFill="1" applyBorder="1"/>
    <xf numFmtId="174" fontId="30" fillId="10" borderId="0" xfId="6" applyNumberFormat="1" applyFont="1" applyFill="1" applyBorder="1"/>
    <xf numFmtId="174" fontId="30" fillId="3" borderId="0" xfId="11" applyNumberFormat="1" applyFont="1" applyFill="1" applyBorder="1" applyAlignment="1">
      <alignment horizontal="center" vertical="center"/>
    </xf>
    <xf numFmtId="174" fontId="30" fillId="13" borderId="0" xfId="6" applyNumberFormat="1" applyFont="1" applyFill="1" applyBorder="1" applyAlignment="1">
      <alignment horizontal="center" vertical="center"/>
    </xf>
    <xf numFmtId="174" fontId="30" fillId="3" borderId="0" xfId="6" applyNumberFormat="1" applyFont="1" applyFill="1" applyBorder="1" applyAlignment="1">
      <alignment horizontal="center" vertical="center" wrapText="1"/>
    </xf>
    <xf numFmtId="166" fontId="31" fillId="0" borderId="10" xfId="6" applyFont="1" applyFill="1" applyBorder="1" applyAlignment="1">
      <alignment horizontal="center" vertical="center" wrapText="1"/>
    </xf>
    <xf numFmtId="166" fontId="34" fillId="3" borderId="12" xfId="6" applyFont="1" applyFill="1" applyBorder="1" applyAlignment="1">
      <alignment horizontal="center" vertical="center" wrapText="1"/>
    </xf>
    <xf numFmtId="166" fontId="32" fillId="0" borderId="0" xfId="6" applyFont="1"/>
    <xf numFmtId="166" fontId="0" fillId="0" borderId="0" xfId="6" applyFont="1"/>
    <xf numFmtId="0" fontId="31" fillId="0" borderId="10" xfId="6" applyNumberFormat="1" applyFont="1" applyFill="1" applyBorder="1" applyAlignment="1">
      <alignment horizontal="center" vertical="center" wrapText="1"/>
    </xf>
    <xf numFmtId="0" fontId="32" fillId="2" borderId="15" xfId="6" applyNumberFormat="1" applyFont="1" applyFill="1" applyBorder="1" applyAlignment="1">
      <alignment horizontal="center" vertical="center" wrapText="1"/>
    </xf>
    <xf numFmtId="0" fontId="34" fillId="0" borderId="12" xfId="6" applyNumberFormat="1" applyFont="1" applyFill="1" applyBorder="1" applyAlignment="1">
      <alignment horizontal="center" vertical="center" wrapText="1"/>
    </xf>
    <xf numFmtId="0" fontId="34" fillId="0" borderId="18" xfId="6" applyNumberFormat="1" applyFont="1" applyFill="1" applyBorder="1" applyAlignment="1">
      <alignment horizontal="center" vertical="center" wrapText="1"/>
    </xf>
    <xf numFmtId="0" fontId="9" fillId="0" borderId="0" xfId="6" applyNumberFormat="1" applyFont="1" applyFill="1"/>
    <xf numFmtId="0" fontId="32" fillId="0" borderId="0" xfId="6" applyNumberFormat="1" applyFont="1"/>
    <xf numFmtId="0" fontId="0" fillId="0" borderId="0" xfId="6" applyNumberFormat="1" applyFont="1"/>
    <xf numFmtId="0" fontId="9" fillId="0" borderId="0" xfId="6" applyNumberFormat="1" applyFont="1"/>
    <xf numFmtId="166" fontId="31" fillId="2" borderId="15" xfId="6" applyFont="1" applyFill="1" applyBorder="1" applyAlignment="1">
      <alignment horizontal="center" vertical="center" wrapText="1"/>
    </xf>
    <xf numFmtId="166" fontId="35" fillId="0" borderId="12" xfId="6" applyFont="1" applyFill="1" applyBorder="1" applyAlignment="1">
      <alignment horizontal="center" vertical="center" wrapText="1"/>
    </xf>
    <xf numFmtId="166" fontId="35" fillId="0" borderId="18" xfId="6" applyFont="1" applyFill="1" applyBorder="1" applyAlignment="1">
      <alignment horizontal="center" vertical="center" wrapText="1"/>
    </xf>
    <xf numFmtId="166" fontId="0" fillId="0" borderId="0" xfId="6" applyFont="1" applyFill="1" applyAlignment="1">
      <alignment horizontal="right"/>
    </xf>
    <xf numFmtId="169" fontId="15" fillId="3" borderId="61" xfId="0" applyNumberFormat="1" applyFont="1" applyFill="1" applyBorder="1" applyAlignment="1">
      <alignment horizontal="center"/>
    </xf>
    <xf numFmtId="4" fontId="33" fillId="3" borderId="0" xfId="0" applyNumberFormat="1" applyFont="1" applyFill="1" applyAlignment="1">
      <alignment horizontal="center" vertical="center"/>
    </xf>
    <xf numFmtId="2" fontId="34" fillId="3" borderId="12" xfId="6" applyNumberFormat="1" applyFont="1" applyFill="1" applyBorder="1" applyAlignment="1">
      <alignment horizontal="center" vertical="center" wrapText="1"/>
    </xf>
    <xf numFmtId="0" fontId="11" fillId="0" borderId="53" xfId="0" applyFont="1" applyBorder="1" applyAlignment="1">
      <alignment horizontal="center"/>
    </xf>
    <xf numFmtId="0" fontId="11" fillId="3" borderId="83" xfId="0" quotePrefix="1" applyFont="1" applyFill="1" applyBorder="1" applyAlignment="1">
      <alignment horizontal="justify" vertical="center" wrapText="1"/>
    </xf>
    <xf numFmtId="0" fontId="11" fillId="3" borderId="51" xfId="0" quotePrefix="1" applyFont="1" applyFill="1" applyBorder="1" applyAlignment="1">
      <alignment horizontal="justify" vertical="center" wrapText="1"/>
    </xf>
    <xf numFmtId="0" fontId="36" fillId="3" borderId="48" xfId="0" applyFont="1" applyFill="1" applyBorder="1" applyAlignment="1">
      <alignment horizontal="left" vertical="center"/>
    </xf>
    <xf numFmtId="0" fontId="11" fillId="3" borderId="93" xfId="0" applyFont="1" applyFill="1" applyBorder="1" applyAlignment="1">
      <alignment horizontal="center" vertical="center" wrapText="1"/>
    </xf>
    <xf numFmtId="174" fontId="11" fillId="3" borderId="52" xfId="6" applyNumberFormat="1" applyFont="1" applyFill="1" applyBorder="1" applyAlignment="1">
      <alignment vertical="center"/>
    </xf>
    <xf numFmtId="174" fontId="11" fillId="3" borderId="93" xfId="6" applyNumberFormat="1" applyFont="1" applyFill="1" applyBorder="1" applyAlignment="1">
      <alignment vertical="center" wrapText="1"/>
    </xf>
    <xf numFmtId="9" fontId="34" fillId="0" borderId="12" xfId="12" applyFont="1" applyFill="1" applyBorder="1" applyAlignment="1">
      <alignment horizontal="center" vertical="center" wrapText="1"/>
    </xf>
    <xf numFmtId="0" fontId="9" fillId="0" borderId="0" xfId="0" quotePrefix="1" applyFont="1"/>
    <xf numFmtId="164" fontId="74" fillId="3" borderId="1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2" fillId="0" borderId="0" xfId="0" applyFont="1" applyAlignment="1">
      <alignment horizontal="left"/>
    </xf>
    <xf numFmtId="0" fontId="27" fillId="0" borderId="0" xfId="0" applyFont="1"/>
    <xf numFmtId="174" fontId="11" fillId="3" borderId="67" xfId="6" applyNumberFormat="1" applyFont="1" applyFill="1" applyBorder="1" applyAlignment="1">
      <alignment vertical="center" wrapText="1"/>
    </xf>
    <xf numFmtId="4" fontId="25" fillId="0" borderId="0" xfId="0" applyNumberFormat="1" applyFont="1" applyAlignment="1">
      <alignment horizontal="center" wrapText="1"/>
    </xf>
    <xf numFmtId="4" fontId="20" fillId="0" borderId="0" xfId="0" applyNumberFormat="1" applyFont="1" applyAlignment="1">
      <alignment horizontal="center" vertical="justify" wrapText="1"/>
    </xf>
    <xf numFmtId="4" fontId="12" fillId="7" borderId="0" xfId="0" applyNumberFormat="1" applyFont="1" applyFill="1" applyAlignment="1">
      <alignment horizontal="center" vertical="center" wrapText="1"/>
    </xf>
    <xf numFmtId="166" fontId="12" fillId="0" borderId="0" xfId="6" applyFont="1" applyFill="1" applyBorder="1" applyAlignment="1">
      <alignment horizontal="center" vertical="center" wrapText="1"/>
    </xf>
    <xf numFmtId="166" fontId="11" fillId="0" borderId="0" xfId="6" applyFont="1" applyFill="1" applyBorder="1" applyAlignment="1">
      <alignment horizontal="center" vertical="center" wrapText="1"/>
    </xf>
    <xf numFmtId="4" fontId="12" fillId="0" borderId="0" xfId="0" applyNumberFormat="1" applyFont="1" applyAlignment="1">
      <alignment horizontal="left" vertical="center" wrapText="1"/>
    </xf>
    <xf numFmtId="4" fontId="38" fillId="8" borderId="0" xfId="0" applyNumberFormat="1" applyFont="1" applyFill="1" applyAlignment="1">
      <alignment vertical="center" wrapText="1"/>
    </xf>
    <xf numFmtId="202" fontId="11" fillId="0" borderId="0" xfId="6" applyNumberFormat="1" applyFont="1" applyFill="1" applyBorder="1" applyAlignment="1">
      <alignment horizontal="right" vertical="center"/>
    </xf>
    <xf numFmtId="202" fontId="24" fillId="0" borderId="0" xfId="6" applyNumberFormat="1" applyFont="1" applyFill="1" applyBorder="1" applyAlignment="1">
      <alignment horizontal="right" vertical="center"/>
    </xf>
    <xf numFmtId="166" fontId="12" fillId="5" borderId="0" xfId="6" applyFont="1" applyFill="1" applyBorder="1" applyAlignment="1">
      <alignment horizontal="right" vertical="center" wrapText="1"/>
    </xf>
    <xf numFmtId="166" fontId="12" fillId="9" borderId="0" xfId="6" applyFont="1" applyFill="1" applyBorder="1" applyAlignment="1">
      <alignment horizontal="right" vertical="center" wrapText="1"/>
    </xf>
    <xf numFmtId="166" fontId="24" fillId="0" borderId="0" xfId="6" applyFont="1" applyFill="1" applyBorder="1" applyAlignment="1">
      <alignment horizontal="right" vertical="center"/>
    </xf>
    <xf numFmtId="166" fontId="11" fillId="0" borderId="0" xfId="6" applyFont="1" applyFill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166" fontId="11" fillId="3" borderId="0" xfId="6" applyFont="1" applyFill="1" applyBorder="1" applyAlignment="1">
      <alignment horizontal="center" vertical="center"/>
    </xf>
    <xf numFmtId="166" fontId="12" fillId="3" borderId="0" xfId="6" applyFont="1" applyFill="1" applyBorder="1" applyAlignment="1">
      <alignment horizontal="right" vertical="center" wrapText="1"/>
    </xf>
    <xf numFmtId="166" fontId="11" fillId="3" borderId="0" xfId="6" applyFont="1" applyFill="1" applyBorder="1" applyAlignment="1">
      <alignment horizontal="right" vertical="center"/>
    </xf>
    <xf numFmtId="166" fontId="24" fillId="3" borderId="0" xfId="6" applyFont="1" applyFill="1" applyBorder="1" applyAlignment="1">
      <alignment horizontal="right" vertical="center"/>
    </xf>
    <xf numFmtId="0" fontId="1" fillId="3" borderId="0" xfId="49" applyFill="1" applyAlignment="1">
      <alignment horizontal="center"/>
    </xf>
    <xf numFmtId="0" fontId="1" fillId="3" borderId="0" xfId="49" applyFill="1" applyAlignment="1">
      <alignment horizontal="left" wrapText="1"/>
    </xf>
    <xf numFmtId="0" fontId="1" fillId="3" borderId="0" xfId="49" applyFill="1" applyAlignment="1">
      <alignment horizontal="center" vertical="center" wrapText="1"/>
    </xf>
    <xf numFmtId="0" fontId="1" fillId="3" borderId="0" xfId="49" applyFill="1" applyAlignment="1">
      <alignment wrapText="1"/>
    </xf>
    <xf numFmtId="0" fontId="1" fillId="3" borderId="0" xfId="49" applyFill="1"/>
    <xf numFmtId="14" fontId="1" fillId="3" borderId="0" xfId="49" applyNumberFormat="1" applyFill="1"/>
    <xf numFmtId="0" fontId="1" fillId="0" borderId="0" xfId="49"/>
    <xf numFmtId="207" fontId="1" fillId="14" borderId="7" xfId="49" applyNumberFormat="1" applyFill="1" applyBorder="1" applyAlignment="1">
      <alignment horizontal="center"/>
    </xf>
    <xf numFmtId="207" fontId="1" fillId="14" borderId="0" xfId="49" applyNumberFormat="1" applyFill="1" applyAlignment="1">
      <alignment horizontal="center"/>
    </xf>
    <xf numFmtId="207" fontId="1" fillId="14" borderId="46" xfId="49" applyNumberFormat="1" applyFill="1" applyBorder="1" applyAlignment="1">
      <alignment horizontal="center"/>
    </xf>
    <xf numFmtId="0" fontId="65" fillId="15" borderId="59" xfId="49" applyFont="1" applyFill="1" applyBorder="1" applyAlignment="1">
      <alignment horizontal="center" vertical="center"/>
    </xf>
    <xf numFmtId="0" fontId="65" fillId="15" borderId="15" xfId="49" applyFont="1" applyFill="1" applyBorder="1" applyAlignment="1">
      <alignment horizontal="center" vertical="center" wrapText="1"/>
    </xf>
    <xf numFmtId="0" fontId="65" fillId="15" borderId="15" xfId="49" applyFont="1" applyFill="1" applyBorder="1" applyAlignment="1">
      <alignment horizontal="center" vertical="center"/>
    </xf>
    <xf numFmtId="0" fontId="65" fillId="15" borderId="16" xfId="49" applyFont="1" applyFill="1" applyBorder="1" applyAlignment="1">
      <alignment horizontal="center" vertical="center"/>
    </xf>
    <xf numFmtId="0" fontId="65" fillId="15" borderId="63" xfId="49" applyFont="1" applyFill="1" applyBorder="1" applyAlignment="1">
      <alignment horizontal="center" vertical="center"/>
    </xf>
    <xf numFmtId="0" fontId="65" fillId="15" borderId="21" xfId="49" applyFont="1" applyFill="1" applyBorder="1" applyAlignment="1">
      <alignment horizontal="center" vertical="center"/>
    </xf>
    <xf numFmtId="0" fontId="65" fillId="15" borderId="22" xfId="49" applyFont="1" applyFill="1" applyBorder="1" applyAlignment="1">
      <alignment horizontal="center" vertical="center"/>
    </xf>
    <xf numFmtId="0" fontId="64" fillId="0" borderId="0" xfId="49" applyFont="1" applyAlignment="1">
      <alignment vertical="center"/>
    </xf>
    <xf numFmtId="0" fontId="65" fillId="15" borderId="54" xfId="49" applyFont="1" applyFill="1" applyBorder="1" applyAlignment="1">
      <alignment horizontal="center"/>
    </xf>
    <xf numFmtId="0" fontId="65" fillId="15" borderId="12" xfId="49" applyFont="1" applyFill="1" applyBorder="1" applyAlignment="1">
      <alignment horizontal="left" wrapText="1"/>
    </xf>
    <xf numFmtId="0" fontId="65" fillId="15" borderId="12" xfId="49" applyFont="1" applyFill="1" applyBorder="1" applyAlignment="1">
      <alignment horizontal="center" vertical="center" wrapText="1"/>
    </xf>
    <xf numFmtId="0" fontId="65" fillId="15" borderId="12" xfId="49" applyFont="1" applyFill="1" applyBorder="1" applyAlignment="1">
      <alignment horizontal="center" wrapText="1"/>
    </xf>
    <xf numFmtId="0" fontId="65" fillId="15" borderId="12" xfId="49" applyFont="1" applyFill="1" applyBorder="1" applyAlignment="1">
      <alignment horizontal="center"/>
    </xf>
    <xf numFmtId="0" fontId="65" fillId="15" borderId="14" xfId="49" applyFont="1" applyFill="1" applyBorder="1" applyAlignment="1">
      <alignment horizontal="center"/>
    </xf>
    <xf numFmtId="0" fontId="64" fillId="3" borderId="55" xfId="49" applyFont="1" applyFill="1" applyBorder="1"/>
    <xf numFmtId="0" fontId="64" fillId="3" borderId="36" xfId="49" applyFont="1" applyFill="1" applyBorder="1"/>
    <xf numFmtId="0" fontId="64" fillId="3" borderId="38" xfId="49" applyFont="1" applyFill="1" applyBorder="1"/>
    <xf numFmtId="0" fontId="64" fillId="0" borderId="0" xfId="49" applyFont="1"/>
    <xf numFmtId="0" fontId="64" fillId="0" borderId="54" xfId="49" applyFont="1" applyBorder="1" applyAlignment="1">
      <alignment horizontal="center"/>
    </xf>
    <xf numFmtId="0" fontId="64" fillId="0" borderId="12" xfId="49" applyFont="1" applyBorder="1" applyAlignment="1">
      <alignment horizontal="left" wrapText="1"/>
    </xf>
    <xf numFmtId="0" fontId="64" fillId="0" borderId="12" xfId="49" applyFont="1" applyBorder="1" applyAlignment="1">
      <alignment horizontal="center" vertical="center" wrapText="1"/>
    </xf>
    <xf numFmtId="2" fontId="64" fillId="0" borderId="12" xfId="49" applyNumberFormat="1" applyFont="1" applyBorder="1" applyAlignment="1">
      <alignment horizontal="center" wrapText="1"/>
    </xf>
    <xf numFmtId="164" fontId="64" fillId="0" borderId="12" xfId="50" applyFont="1" applyBorder="1" applyAlignment="1">
      <alignment horizontal="center" wrapText="1"/>
    </xf>
    <xf numFmtId="164" fontId="64" fillId="0" borderId="12" xfId="50" applyFont="1" applyBorder="1" applyAlignment="1">
      <alignment wrapText="1"/>
    </xf>
    <xf numFmtId="14" fontId="64" fillId="0" borderId="12" xfId="49" applyNumberFormat="1" applyFont="1" applyBorder="1"/>
    <xf numFmtId="0" fontId="64" fillId="0" borderId="12" xfId="49" applyFont="1" applyBorder="1" applyAlignment="1">
      <alignment horizontal="center"/>
    </xf>
    <xf numFmtId="14" fontId="64" fillId="0" borderId="14" xfId="49" applyNumberFormat="1" applyFont="1" applyBorder="1"/>
    <xf numFmtId="0" fontId="64" fillId="3" borderId="12" xfId="49" applyFont="1" applyFill="1" applyBorder="1"/>
    <xf numFmtId="164" fontId="64" fillId="3" borderId="40" xfId="50" applyFont="1" applyFill="1" applyBorder="1" applyAlignment="1"/>
    <xf numFmtId="0" fontId="64" fillId="3" borderId="14" xfId="49" applyFont="1" applyFill="1" applyBorder="1"/>
    <xf numFmtId="0" fontId="64" fillId="3" borderId="54" xfId="49" applyFont="1" applyFill="1" applyBorder="1"/>
    <xf numFmtId="164" fontId="64" fillId="3" borderId="20" xfId="50" applyFont="1" applyFill="1" applyBorder="1" applyAlignment="1"/>
    <xf numFmtId="2" fontId="65" fillId="15" borderId="12" xfId="49" applyNumberFormat="1" applyFont="1" applyFill="1" applyBorder="1" applyAlignment="1">
      <alignment horizontal="center" wrapText="1"/>
    </xf>
    <xf numFmtId="0" fontId="43" fillId="3" borderId="12" xfId="49" applyFont="1" applyFill="1" applyBorder="1"/>
    <xf numFmtId="0" fontId="43" fillId="3" borderId="14" xfId="49" applyFont="1" applyFill="1" applyBorder="1"/>
    <xf numFmtId="0" fontId="43" fillId="3" borderId="54" xfId="49" applyFont="1" applyFill="1" applyBorder="1"/>
    <xf numFmtId="0" fontId="64" fillId="0" borderId="12" xfId="49" applyFont="1" applyBorder="1" applyAlignment="1">
      <alignment horizontal="center" wrapText="1"/>
    </xf>
    <xf numFmtId="164" fontId="43" fillId="3" borderId="40" xfId="50" applyFont="1" applyFill="1" applyBorder="1" applyAlignment="1"/>
    <xf numFmtId="0" fontId="43" fillId="10" borderId="14" xfId="49" applyFont="1" applyFill="1" applyBorder="1"/>
    <xf numFmtId="164" fontId="43" fillId="3" borderId="34" xfId="50" applyFont="1" applyFill="1" applyBorder="1" applyAlignment="1"/>
    <xf numFmtId="164" fontId="64" fillId="3" borderId="12" xfId="50" applyFont="1" applyFill="1" applyBorder="1"/>
    <xf numFmtId="164" fontId="64" fillId="3" borderId="14" xfId="50" applyFont="1" applyFill="1" applyBorder="1"/>
    <xf numFmtId="164" fontId="64" fillId="3" borderId="54" xfId="50" applyFont="1" applyFill="1" applyBorder="1"/>
    <xf numFmtId="0" fontId="64" fillId="16" borderId="12" xfId="49" applyFont="1" applyFill="1" applyBorder="1"/>
    <xf numFmtId="0" fontId="64" fillId="16" borderId="14" xfId="49" applyFont="1" applyFill="1" applyBorder="1"/>
    <xf numFmtId="0" fontId="64" fillId="16" borderId="54" xfId="49" applyFont="1" applyFill="1" applyBorder="1"/>
    <xf numFmtId="0" fontId="64" fillId="0" borderId="12" xfId="49" applyFont="1" applyBorder="1" applyAlignment="1">
      <alignment horizontal="left" vertical="center" wrapText="1"/>
    </xf>
    <xf numFmtId="0" fontId="64" fillId="16" borderId="34" xfId="49" applyFont="1" applyFill="1" applyBorder="1"/>
    <xf numFmtId="0" fontId="43" fillId="0" borderId="54" xfId="49" applyFont="1" applyBorder="1" applyAlignment="1">
      <alignment horizontal="center"/>
    </xf>
    <xf numFmtId="0" fontId="43" fillId="0" borderId="12" xfId="49" applyFont="1" applyBorder="1" applyAlignment="1">
      <alignment horizontal="left" wrapText="1"/>
    </xf>
    <xf numFmtId="0" fontId="43" fillId="0" borderId="12" xfId="49" applyFont="1" applyBorder="1" applyAlignment="1">
      <alignment horizontal="center" vertical="center" wrapText="1"/>
    </xf>
    <xf numFmtId="0" fontId="43" fillId="0" borderId="12" xfId="49" applyFont="1" applyBorder="1" applyAlignment="1">
      <alignment horizontal="center" wrapText="1"/>
    </xf>
    <xf numFmtId="2" fontId="43" fillId="0" borderId="12" xfId="49" applyNumberFormat="1" applyFont="1" applyBorder="1" applyAlignment="1">
      <alignment horizontal="center" wrapText="1"/>
    </xf>
    <xf numFmtId="164" fontId="43" fillId="0" borderId="12" xfId="50" applyFont="1" applyBorder="1" applyAlignment="1">
      <alignment wrapText="1"/>
    </xf>
    <xf numFmtId="14" fontId="43" fillId="0" borderId="12" xfId="49" applyNumberFormat="1" applyFont="1" applyBorder="1"/>
    <xf numFmtId="0" fontId="43" fillId="0" borderId="12" xfId="49" applyFont="1" applyBorder="1" applyAlignment="1">
      <alignment horizontal="center"/>
    </xf>
    <xf numFmtId="14" fontId="43" fillId="0" borderId="14" xfId="49" applyNumberFormat="1" applyFont="1" applyBorder="1"/>
    <xf numFmtId="0" fontId="43" fillId="0" borderId="0" xfId="49" applyFont="1"/>
    <xf numFmtId="0" fontId="64" fillId="3" borderId="17" xfId="49" applyFont="1" applyFill="1" applyBorder="1"/>
    <xf numFmtId="0" fontId="64" fillId="3" borderId="18" xfId="49" applyFont="1" applyFill="1" applyBorder="1"/>
    <xf numFmtId="0" fontId="64" fillId="3" borderId="19" xfId="49" applyFont="1" applyFill="1" applyBorder="1"/>
    <xf numFmtId="0" fontId="1" fillId="0" borderId="0" xfId="49" applyAlignment="1">
      <alignment horizontal="center"/>
    </xf>
    <xf numFmtId="0" fontId="1" fillId="0" borderId="0" xfId="49" applyAlignment="1">
      <alignment horizontal="left" wrapText="1"/>
    </xf>
    <xf numFmtId="0" fontId="1" fillId="0" borderId="0" xfId="49" applyAlignment="1">
      <alignment horizontal="center" vertical="center" wrapText="1"/>
    </xf>
    <xf numFmtId="0" fontId="1" fillId="0" borderId="0" xfId="49" applyAlignment="1">
      <alignment horizontal="center" wrapText="1"/>
    </xf>
    <xf numFmtId="0" fontId="1" fillId="0" borderId="0" xfId="49" applyAlignment="1">
      <alignment wrapText="1"/>
    </xf>
    <xf numFmtId="0" fontId="64" fillId="0" borderId="5" xfId="49" applyFont="1" applyBorder="1"/>
    <xf numFmtId="0" fontId="64" fillId="0" borderId="6" xfId="49" applyFont="1" applyBorder="1"/>
    <xf numFmtId="0" fontId="15" fillId="3" borderId="34" xfId="0" applyFont="1" applyFill="1" applyBorder="1" applyAlignment="1">
      <alignment horizontal="justify" vertical="top" wrapText="1"/>
    </xf>
    <xf numFmtId="0" fontId="15" fillId="3" borderId="20" xfId="0" applyFont="1" applyFill="1" applyBorder="1" applyAlignment="1">
      <alignment horizontal="justify" vertical="top" wrapText="1"/>
    </xf>
    <xf numFmtId="0" fontId="15" fillId="3" borderId="13" xfId="0" applyFont="1" applyFill="1" applyBorder="1" applyAlignment="1">
      <alignment horizontal="justify" vertical="top" wrapText="1"/>
    </xf>
    <xf numFmtId="0" fontId="15" fillId="3" borderId="76" xfId="0" applyFont="1" applyFill="1" applyBorder="1" applyAlignment="1">
      <alignment horizontal="left" vertical="top" wrapText="1"/>
    </xf>
    <xf numFmtId="2" fontId="15" fillId="0" borderId="61" xfId="0" applyNumberFormat="1" applyFont="1" applyBorder="1" applyAlignment="1">
      <alignment horizontal="center"/>
    </xf>
    <xf numFmtId="167" fontId="15" fillId="3" borderId="15" xfId="11" applyFont="1" applyFill="1" applyBorder="1" applyAlignment="1">
      <alignment vertical="center"/>
    </xf>
    <xf numFmtId="167" fontId="15" fillId="3" borderId="36" xfId="11" applyFont="1" applyFill="1" applyBorder="1" applyAlignment="1">
      <alignment vertical="center"/>
    </xf>
    <xf numFmtId="173" fontId="11" fillId="0" borderId="0" xfId="0" applyNumberFormat="1" applyFont="1"/>
    <xf numFmtId="172" fontId="11" fillId="0" borderId="0" xfId="0" applyNumberFormat="1" applyFont="1"/>
    <xf numFmtId="169" fontId="11" fillId="0" borderId="0" xfId="0" applyNumberFormat="1" applyFont="1"/>
    <xf numFmtId="208" fontId="11" fillId="0" borderId="0" xfId="0" applyNumberFormat="1" applyFont="1"/>
    <xf numFmtId="164" fontId="11" fillId="0" borderId="0" xfId="0" applyNumberFormat="1" applyFont="1"/>
    <xf numFmtId="170" fontId="11" fillId="0" borderId="0" xfId="0" applyNumberFormat="1" applyFont="1"/>
    <xf numFmtId="166" fontId="15" fillId="0" borderId="15" xfId="6" applyFont="1" applyBorder="1" applyAlignment="1">
      <alignment vertical="center"/>
    </xf>
    <xf numFmtId="166" fontId="15" fillId="0" borderId="66" xfId="6" applyFont="1" applyBorder="1" applyAlignment="1">
      <alignment vertical="center"/>
    </xf>
    <xf numFmtId="166" fontId="11" fillId="0" borderId="0" xfId="6" applyFont="1"/>
    <xf numFmtId="166" fontId="16" fillId="0" borderId="0" xfId="6" applyFont="1" applyBorder="1" applyAlignment="1">
      <alignment horizontal="justify" vertical="top" wrapText="1"/>
    </xf>
    <xf numFmtId="166" fontId="16" fillId="0" borderId="0" xfId="6" applyFont="1" applyAlignment="1">
      <alignment vertical="justify" wrapText="1"/>
    </xf>
    <xf numFmtId="166" fontId="15" fillId="0" borderId="0" xfId="6" applyFont="1"/>
    <xf numFmtId="166" fontId="16" fillId="0" borderId="21" xfId="6" applyFont="1" applyBorder="1" applyAlignment="1">
      <alignment horizontal="center" vertical="center" wrapText="1"/>
    </xf>
    <xf numFmtId="166" fontId="15" fillId="0" borderId="15" xfId="6" applyFont="1" applyBorder="1"/>
    <xf numFmtId="166" fontId="15" fillId="0" borderId="36" xfId="6" applyFont="1" applyBorder="1"/>
    <xf numFmtId="166" fontId="15" fillId="0" borderId="41" xfId="6" applyFont="1" applyBorder="1"/>
    <xf numFmtId="166" fontId="15" fillId="0" borderId="42" xfId="6" applyFont="1" applyBorder="1"/>
    <xf numFmtId="166" fontId="16" fillId="0" borderId="44" xfId="6" applyFont="1" applyBorder="1" applyAlignment="1">
      <alignment horizontal="center" vertical="center" wrapText="1"/>
    </xf>
    <xf numFmtId="166" fontId="15" fillId="0" borderId="43" xfId="6" applyFont="1" applyBorder="1" applyAlignment="1">
      <alignment vertical="center"/>
    </xf>
    <xf numFmtId="166" fontId="15" fillId="3" borderId="40" xfId="6" applyFont="1" applyFill="1" applyBorder="1" applyAlignment="1">
      <alignment vertical="center"/>
    </xf>
    <xf numFmtId="166" fontId="15" fillId="0" borderId="12" xfId="6" applyFont="1" applyBorder="1" applyAlignment="1">
      <alignment vertical="center"/>
    </xf>
    <xf numFmtId="166" fontId="15" fillId="0" borderId="39" xfId="6" applyFont="1" applyFill="1" applyBorder="1" applyAlignment="1">
      <alignment vertical="center" wrapText="1"/>
    </xf>
    <xf numFmtId="166" fontId="16" fillId="0" borderId="21" xfId="6" applyFont="1" applyBorder="1" applyAlignment="1">
      <alignment horizontal="center" vertical="center"/>
    </xf>
    <xf numFmtId="166" fontId="15" fillId="3" borderId="15" xfId="6" applyFont="1" applyFill="1" applyBorder="1" applyAlignment="1">
      <alignment horizontal="right" vertical="center"/>
    </xf>
    <xf numFmtId="166" fontId="15" fillId="3" borderId="36" xfId="6" applyFont="1" applyFill="1" applyBorder="1" applyAlignment="1">
      <alignment horizontal="right" vertical="center"/>
    </xf>
    <xf numFmtId="166" fontId="15" fillId="0" borderId="0" xfId="6" applyFont="1" applyAlignment="1">
      <alignment horizontal="center"/>
    </xf>
    <xf numFmtId="166" fontId="16" fillId="0" borderId="0" xfId="6" applyFont="1" applyBorder="1" applyAlignment="1">
      <alignment horizontal="right"/>
    </xf>
    <xf numFmtId="166" fontId="15" fillId="0" borderId="22" xfId="6" applyFont="1" applyBorder="1"/>
    <xf numFmtId="166" fontId="15" fillId="0" borderId="0" xfId="6" applyFont="1" applyBorder="1"/>
    <xf numFmtId="166" fontId="16" fillId="0" borderId="11" xfId="6" applyFont="1" applyBorder="1"/>
    <xf numFmtId="166" fontId="16" fillId="0" borderId="0" xfId="6" applyFont="1" applyBorder="1"/>
    <xf numFmtId="9" fontId="34" fillId="0" borderId="12" xfId="6" applyNumberFormat="1" applyFont="1" applyFill="1" applyBorder="1" applyAlignment="1">
      <alignment horizontal="center" vertical="center" wrapText="1"/>
    </xf>
    <xf numFmtId="0" fontId="15" fillId="3" borderId="32" xfId="0" applyFont="1" applyFill="1" applyBorder="1" applyAlignment="1">
      <alignment horizontal="justify" vertical="top" wrapText="1"/>
    </xf>
    <xf numFmtId="0" fontId="15" fillId="3" borderId="37" xfId="0" applyFont="1" applyFill="1" applyBorder="1" applyAlignment="1">
      <alignment horizontal="justify" vertical="top" wrapText="1"/>
    </xf>
    <xf numFmtId="0" fontId="15" fillId="3" borderId="33" xfId="0" applyFont="1" applyFill="1" applyBorder="1" applyAlignment="1">
      <alignment horizontal="justify" vertical="top" wrapText="1"/>
    </xf>
    <xf numFmtId="166" fontId="15" fillId="0" borderId="36" xfId="6" applyFont="1" applyBorder="1" applyAlignment="1">
      <alignment vertical="center"/>
    </xf>
    <xf numFmtId="2" fontId="15" fillId="0" borderId="36" xfId="0" applyNumberFormat="1" applyFont="1" applyBorder="1" applyAlignment="1">
      <alignment horizontal="center" vertical="center"/>
    </xf>
    <xf numFmtId="209" fontId="11" fillId="0" borderId="0" xfId="0" applyNumberFormat="1" applyFont="1"/>
    <xf numFmtId="0" fontId="11" fillId="0" borderId="73" xfId="0" applyFont="1" applyBorder="1"/>
    <xf numFmtId="0" fontId="11" fillId="0" borderId="71" xfId="0" applyFont="1" applyBorder="1"/>
    <xf numFmtId="0" fontId="11" fillId="0" borderId="74" xfId="0" applyFont="1" applyBorder="1"/>
    <xf numFmtId="0" fontId="11" fillId="0" borderId="41" xfId="0" applyFont="1" applyBorder="1"/>
    <xf numFmtId="0" fontId="11" fillId="0" borderId="39" xfId="0" applyFont="1" applyBorder="1"/>
    <xf numFmtId="0" fontId="11" fillId="0" borderId="76" xfId="0" applyFont="1" applyBorder="1"/>
    <xf numFmtId="0" fontId="11" fillId="0" borderId="41" xfId="0" applyFont="1" applyBorder="1" applyAlignment="1">
      <alignment vertical="center"/>
    </xf>
    <xf numFmtId="0" fontId="11" fillId="0" borderId="61" xfId="0" applyFont="1" applyBorder="1" applyAlignment="1">
      <alignment vertical="center"/>
    </xf>
    <xf numFmtId="0" fontId="11" fillId="0" borderId="76" xfId="0" applyFont="1" applyBorder="1" applyAlignment="1">
      <alignment vertical="center"/>
    </xf>
    <xf numFmtId="166" fontId="15" fillId="0" borderId="15" xfId="6" applyFont="1" applyBorder="1" applyAlignment="1">
      <alignment horizontal="center" vertical="center"/>
    </xf>
    <xf numFmtId="0" fontId="11" fillId="0" borderId="61" xfId="0" applyFont="1" applyBorder="1"/>
    <xf numFmtId="176" fontId="15" fillId="0" borderId="36" xfId="0" applyNumberFormat="1" applyFont="1" applyBorder="1" applyAlignment="1">
      <alignment horizontal="center" vertical="center"/>
    </xf>
    <xf numFmtId="166" fontId="15" fillId="0" borderId="66" xfId="6" applyFont="1" applyBorder="1" applyAlignment="1">
      <alignment horizontal="center" vertical="center"/>
    </xf>
    <xf numFmtId="0" fontId="11" fillId="0" borderId="36" xfId="0" applyFont="1" applyBorder="1"/>
    <xf numFmtId="0" fontId="11" fillId="0" borderId="66" xfId="0" applyFont="1" applyBorder="1"/>
    <xf numFmtId="0" fontId="11" fillId="0" borderId="37" xfId="0" applyFont="1" applyBorder="1"/>
    <xf numFmtId="0" fontId="11" fillId="0" borderId="33" xfId="0" applyFont="1" applyBorder="1"/>
    <xf numFmtId="2" fontId="15" fillId="3" borderId="36" xfId="0" applyNumberFormat="1" applyFont="1" applyFill="1" applyBorder="1" applyAlignment="1">
      <alignment horizontal="center"/>
    </xf>
    <xf numFmtId="167" fontId="15" fillId="3" borderId="15" xfId="46" applyFont="1" applyFill="1" applyBorder="1" applyAlignment="1">
      <alignment horizontal="center" vertical="center"/>
    </xf>
    <xf numFmtId="167" fontId="15" fillId="3" borderId="36" xfId="46" applyFont="1" applyFill="1" applyBorder="1" applyAlignment="1">
      <alignment horizontal="center" vertical="center"/>
    </xf>
    <xf numFmtId="171" fontId="15" fillId="0" borderId="36" xfId="0" applyNumberFormat="1" applyFont="1" applyBorder="1" applyAlignment="1">
      <alignment horizontal="center" vertical="center"/>
    </xf>
    <xf numFmtId="171" fontId="15" fillId="0" borderId="15" xfId="0" applyNumberFormat="1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4" fontId="20" fillId="0" borderId="8" xfId="0" applyNumberFormat="1" applyFont="1" applyBorder="1" applyAlignment="1">
      <alignment horizontal="center" vertical="justify" wrapText="1"/>
    </xf>
    <xf numFmtId="4" fontId="20" fillId="0" borderId="9" xfId="0" applyNumberFormat="1" applyFont="1" applyBorder="1" applyAlignment="1">
      <alignment horizontal="center" vertical="justify" wrapText="1"/>
    </xf>
    <xf numFmtId="4" fontId="20" fillId="0" borderId="10" xfId="0" applyNumberFormat="1" applyFont="1" applyBorder="1" applyAlignment="1">
      <alignment horizontal="center" vertical="justify" wrapText="1"/>
    </xf>
    <xf numFmtId="0" fontId="31" fillId="0" borderId="0" xfId="0" applyFont="1" applyAlignment="1">
      <alignment horizontal="center"/>
    </xf>
    <xf numFmtId="0" fontId="35" fillId="0" borderId="12" xfId="0" applyFont="1" applyBorder="1" applyAlignment="1">
      <alignment horizontal="left" vertical="center" wrapText="1"/>
    </xf>
    <xf numFmtId="0" fontId="34" fillId="0" borderId="12" xfId="0" applyFont="1" applyBorder="1" applyAlignment="1">
      <alignment horizontal="left" vertical="center" wrapText="1"/>
    </xf>
    <xf numFmtId="0" fontId="32" fillId="0" borderId="0" xfId="0" applyFont="1" applyAlignment="1">
      <alignment horizontal="center"/>
    </xf>
    <xf numFmtId="0" fontId="31" fillId="0" borderId="0" xfId="4" applyFont="1" applyAlignment="1">
      <alignment horizontal="justify" vertical="center" wrapText="1"/>
    </xf>
    <xf numFmtId="0" fontId="31" fillId="2" borderId="43" xfId="0" applyFont="1" applyFill="1" applyBorder="1" applyAlignment="1">
      <alignment horizontal="left" vertical="center" wrapText="1"/>
    </xf>
    <xf numFmtId="0" fontId="31" fillId="2" borderId="28" xfId="0" applyFont="1" applyFill="1" applyBorder="1" applyAlignment="1">
      <alignment horizontal="left" vertical="center" wrapText="1"/>
    </xf>
    <xf numFmtId="0" fontId="31" fillId="2" borderId="27" xfId="0" applyFont="1" applyFill="1" applyBorder="1" applyAlignment="1">
      <alignment horizontal="left" vertical="center" wrapText="1"/>
    </xf>
    <xf numFmtId="0" fontId="34" fillId="3" borderId="40" xfId="0" applyFont="1" applyFill="1" applyBorder="1" applyAlignment="1">
      <alignment horizontal="justify" vertical="center" wrapText="1"/>
    </xf>
    <xf numFmtId="0" fontId="34" fillId="3" borderId="20" xfId="0" applyFont="1" applyFill="1" applyBorder="1" applyAlignment="1">
      <alignment horizontal="justify" vertical="center" wrapText="1"/>
    </xf>
    <xf numFmtId="0" fontId="34" fillId="3" borderId="13" xfId="0" applyFont="1" applyFill="1" applyBorder="1" applyAlignment="1">
      <alignment horizontal="justify" vertical="center" wrapText="1"/>
    </xf>
    <xf numFmtId="0" fontId="34" fillId="3" borderId="40" xfId="0" applyFont="1" applyFill="1" applyBorder="1" applyAlignment="1">
      <alignment horizontal="left" vertical="center" wrapText="1"/>
    </xf>
    <xf numFmtId="0" fontId="34" fillId="3" borderId="20" xfId="0" applyFont="1" applyFill="1" applyBorder="1" applyAlignment="1">
      <alignment horizontal="left" vertical="center" wrapText="1"/>
    </xf>
    <xf numFmtId="0" fontId="35" fillId="0" borderId="18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4" fillId="3" borderId="13" xfId="0" applyFont="1" applyFill="1" applyBorder="1" applyAlignment="1">
      <alignment horizontal="left" vertical="center" wrapText="1"/>
    </xf>
    <xf numFmtId="0" fontId="31" fillId="3" borderId="40" xfId="0" applyFont="1" applyFill="1" applyBorder="1" applyAlignment="1">
      <alignment horizontal="right" vertical="center" wrapText="1"/>
    </xf>
    <xf numFmtId="0" fontId="31" fillId="3" borderId="20" xfId="0" applyFont="1" applyFill="1" applyBorder="1" applyAlignment="1">
      <alignment horizontal="right" vertical="center" wrapText="1"/>
    </xf>
    <xf numFmtId="0" fontId="31" fillId="3" borderId="13" xfId="0" applyFont="1" applyFill="1" applyBorder="1" applyAlignment="1">
      <alignment horizontal="right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15" fontId="1" fillId="14" borderId="1" xfId="49" applyNumberFormat="1" applyFill="1" applyBorder="1" applyAlignment="1">
      <alignment horizontal="center"/>
    </xf>
    <xf numFmtId="15" fontId="1" fillId="14" borderId="2" xfId="49" applyNumberFormat="1" applyFill="1" applyBorder="1" applyAlignment="1">
      <alignment horizontal="center"/>
    </xf>
    <xf numFmtId="15" fontId="1" fillId="14" borderId="3" xfId="49" applyNumberFormat="1" applyFill="1" applyBorder="1" applyAlignment="1">
      <alignment horizontal="center"/>
    </xf>
    <xf numFmtId="49" fontId="75" fillId="0" borderId="1" xfId="49" applyNumberFormat="1" applyFont="1" applyBorder="1" applyAlignment="1">
      <alignment horizontal="center" vertical="center"/>
    </xf>
    <xf numFmtId="49" fontId="75" fillId="0" borderId="2" xfId="49" applyNumberFormat="1" applyFont="1" applyBorder="1" applyAlignment="1">
      <alignment horizontal="center" vertical="center"/>
    </xf>
    <xf numFmtId="49" fontId="75" fillId="0" borderId="3" xfId="49" applyNumberFormat="1" applyFont="1" applyBorder="1" applyAlignment="1">
      <alignment horizontal="center" vertical="center"/>
    </xf>
    <xf numFmtId="49" fontId="75" fillId="0" borderId="4" xfId="49" applyNumberFormat="1" applyFont="1" applyBorder="1" applyAlignment="1">
      <alignment horizontal="center" vertical="center"/>
    </xf>
    <xf numFmtId="49" fontId="75" fillId="0" borderId="5" xfId="49" applyNumberFormat="1" applyFont="1" applyBorder="1" applyAlignment="1">
      <alignment horizontal="center" vertical="center"/>
    </xf>
    <xf numFmtId="49" fontId="75" fillId="0" borderId="6" xfId="49" applyNumberFormat="1" applyFont="1" applyBorder="1" applyAlignment="1">
      <alignment horizontal="center" vertical="center"/>
    </xf>
    <xf numFmtId="0" fontId="64" fillId="0" borderId="8" xfId="49" applyFont="1" applyBorder="1" applyAlignment="1">
      <alignment horizontal="center"/>
    </xf>
    <xf numFmtId="0" fontId="64" fillId="0" borderId="9" xfId="49" applyFont="1" applyBorder="1" applyAlignment="1">
      <alignment horizontal="center"/>
    </xf>
    <xf numFmtId="0" fontId="73" fillId="0" borderId="1" xfId="49" applyFont="1" applyBorder="1" applyAlignment="1">
      <alignment horizontal="center"/>
    </xf>
    <xf numFmtId="0" fontId="73" fillId="0" borderId="2" xfId="49" applyFont="1" applyBorder="1" applyAlignment="1">
      <alignment horizontal="center"/>
    </xf>
    <xf numFmtId="0" fontId="73" fillId="0" borderId="3" xfId="49" applyFont="1" applyBorder="1" applyAlignment="1">
      <alignment horizontal="center"/>
    </xf>
    <xf numFmtId="0" fontId="43" fillId="3" borderId="34" xfId="14" applyFont="1" applyFill="1" applyBorder="1" applyAlignment="1">
      <alignment horizontal="right" vertical="center" wrapText="1"/>
    </xf>
    <xf numFmtId="0" fontId="43" fillId="3" borderId="20" xfId="14" applyFont="1" applyFill="1" applyBorder="1" applyAlignment="1">
      <alignment horizontal="right" vertical="center" wrapText="1"/>
    </xf>
    <xf numFmtId="0" fontId="43" fillId="3" borderId="13" xfId="14" applyFont="1" applyFill="1" applyBorder="1" applyAlignment="1">
      <alignment horizontal="right" vertical="center" wrapText="1"/>
    </xf>
    <xf numFmtId="0" fontId="30" fillId="3" borderId="40" xfId="14" applyFont="1" applyFill="1" applyBorder="1" applyAlignment="1">
      <alignment horizontal="center" vertical="center" wrapText="1"/>
    </xf>
    <xf numFmtId="0" fontId="30" fillId="3" borderId="20" xfId="14" applyFont="1" applyFill="1" applyBorder="1" applyAlignment="1">
      <alignment horizontal="center" vertical="center" wrapText="1"/>
    </xf>
    <xf numFmtId="0" fontId="30" fillId="3" borderId="69" xfId="14" applyFont="1" applyFill="1" applyBorder="1" applyAlignment="1">
      <alignment horizontal="center" vertical="center" wrapText="1"/>
    </xf>
    <xf numFmtId="0" fontId="44" fillId="3" borderId="43" xfId="14" applyFont="1" applyFill="1" applyBorder="1" applyAlignment="1">
      <alignment horizontal="center" vertical="center" wrapText="1"/>
    </xf>
    <xf numFmtId="0" fontId="44" fillId="3" borderId="28" xfId="14" applyFont="1" applyFill="1" applyBorder="1" applyAlignment="1">
      <alignment horizontal="center" vertical="center" wrapText="1"/>
    </xf>
    <xf numFmtId="0" fontId="44" fillId="3" borderId="60" xfId="14" applyFont="1" applyFill="1" applyBorder="1" applyAlignment="1">
      <alignment horizontal="center" vertical="center" wrapText="1"/>
    </xf>
    <xf numFmtId="0" fontId="46" fillId="3" borderId="4" xfId="14" applyFont="1" applyFill="1" applyBorder="1" applyAlignment="1">
      <alignment horizontal="center" vertical="center" wrapText="1"/>
    </xf>
    <xf numFmtId="0" fontId="46" fillId="3" borderId="5" xfId="14" applyFont="1" applyFill="1" applyBorder="1" applyAlignment="1">
      <alignment horizontal="center" vertical="center" wrapText="1"/>
    </xf>
    <xf numFmtId="0" fontId="46" fillId="3" borderId="6" xfId="14" applyFont="1" applyFill="1" applyBorder="1" applyAlignment="1">
      <alignment horizontal="center" vertical="center" wrapText="1"/>
    </xf>
    <xf numFmtId="0" fontId="43" fillId="3" borderId="26" xfId="14" applyFont="1" applyFill="1" applyBorder="1" applyAlignment="1">
      <alignment horizontal="center" vertical="center" wrapText="1"/>
    </xf>
    <xf numFmtId="0" fontId="43" fillId="3" borderId="27" xfId="14" applyFont="1" applyFill="1" applyBorder="1" applyAlignment="1">
      <alignment horizontal="center" vertical="center" wrapText="1"/>
    </xf>
    <xf numFmtId="176" fontId="9" fillId="3" borderId="34" xfId="17" applyNumberFormat="1" applyFont="1" applyFill="1" applyBorder="1" applyAlignment="1">
      <alignment horizontal="right" vertical="center" wrapText="1"/>
    </xf>
    <xf numFmtId="176" fontId="9" fillId="3" borderId="20" xfId="17" applyNumberFormat="1" applyFont="1" applyFill="1" applyBorder="1" applyAlignment="1">
      <alignment horizontal="right" vertical="center" wrapText="1"/>
    </xf>
    <xf numFmtId="176" fontId="9" fillId="3" borderId="13" xfId="17" applyNumberFormat="1" applyFont="1" applyFill="1" applyBorder="1" applyAlignment="1">
      <alignment horizontal="right" vertical="center" wrapText="1"/>
    </xf>
    <xf numFmtId="168" fontId="42" fillId="0" borderId="40" xfId="16" applyFont="1" applyFill="1" applyBorder="1" applyAlignment="1">
      <alignment horizontal="right" vertical="center" wrapText="1"/>
    </xf>
    <xf numFmtId="168" fontId="42" fillId="0" borderId="20" xfId="16" applyFont="1" applyFill="1" applyBorder="1" applyAlignment="1">
      <alignment horizontal="right" vertical="center" wrapText="1"/>
    </xf>
    <xf numFmtId="168" fontId="42" fillId="0" borderId="69" xfId="16" applyFont="1" applyFill="1" applyBorder="1" applyAlignment="1">
      <alignment horizontal="right" vertical="center" wrapText="1"/>
    </xf>
    <xf numFmtId="0" fontId="9" fillId="3" borderId="34" xfId="14" applyFill="1" applyBorder="1" applyAlignment="1">
      <alignment horizontal="right" vertical="center" wrapText="1"/>
    </xf>
    <xf numFmtId="0" fontId="9" fillId="3" borderId="20" xfId="14" applyFill="1" applyBorder="1" applyAlignment="1">
      <alignment horizontal="right" vertical="center" wrapText="1"/>
    </xf>
    <xf numFmtId="0" fontId="9" fillId="3" borderId="13" xfId="14" applyFill="1" applyBorder="1" applyAlignment="1">
      <alignment horizontal="right" vertical="center" wrapText="1"/>
    </xf>
    <xf numFmtId="0" fontId="42" fillId="3" borderId="40" xfId="14" applyFont="1" applyFill="1" applyBorder="1" applyAlignment="1">
      <alignment horizontal="right" vertical="center" wrapText="1"/>
    </xf>
    <xf numFmtId="0" fontId="42" fillId="3" borderId="20" xfId="14" applyFont="1" applyFill="1" applyBorder="1" applyAlignment="1">
      <alignment horizontal="right" vertical="center" wrapText="1"/>
    </xf>
    <xf numFmtId="0" fontId="42" fillId="3" borderId="69" xfId="14" applyFont="1" applyFill="1" applyBorder="1" applyAlignment="1">
      <alignment horizontal="right" vertical="center" wrapText="1"/>
    </xf>
    <xf numFmtId="0" fontId="42" fillId="0" borderId="40" xfId="14" applyFont="1" applyBorder="1" applyAlignment="1">
      <alignment horizontal="right" vertical="center" wrapText="1"/>
    </xf>
    <xf numFmtId="0" fontId="42" fillId="0" borderId="20" xfId="14" applyFont="1" applyBorder="1" applyAlignment="1">
      <alignment horizontal="right" vertical="center" wrapText="1"/>
    </xf>
    <xf numFmtId="0" fontId="42" fillId="0" borderId="69" xfId="14" applyFont="1" applyBorder="1" applyAlignment="1">
      <alignment horizontal="right" vertical="center" wrapText="1"/>
    </xf>
    <xf numFmtId="0" fontId="39" fillId="3" borderId="34" xfId="14" applyFont="1" applyFill="1" applyBorder="1" applyAlignment="1">
      <alignment horizontal="right" vertical="center" wrapText="1"/>
    </xf>
    <xf numFmtId="0" fontId="39" fillId="3" borderId="20" xfId="14" applyFont="1" applyFill="1" applyBorder="1" applyAlignment="1">
      <alignment horizontal="right" vertical="center" wrapText="1"/>
    </xf>
    <xf numFmtId="0" fontId="39" fillId="3" borderId="13" xfId="14" applyFont="1" applyFill="1" applyBorder="1" applyAlignment="1">
      <alignment horizontal="right" vertical="center" wrapText="1"/>
    </xf>
    <xf numFmtId="180" fontId="43" fillId="0" borderId="40" xfId="16" applyNumberFormat="1" applyFont="1" applyFill="1" applyBorder="1" applyAlignment="1">
      <alignment horizontal="right" vertical="center" wrapText="1"/>
    </xf>
    <xf numFmtId="180" fontId="43" fillId="0" borderId="20" xfId="16" applyNumberFormat="1" applyFont="1" applyFill="1" applyBorder="1" applyAlignment="1">
      <alignment horizontal="right" vertical="center" wrapText="1"/>
    </xf>
    <xf numFmtId="180" fontId="43" fillId="0" borderId="69" xfId="16" applyNumberFormat="1" applyFont="1" applyFill="1" applyBorder="1" applyAlignment="1">
      <alignment horizontal="right" vertical="center" wrapText="1"/>
    </xf>
    <xf numFmtId="168" fontId="43" fillId="0" borderId="40" xfId="16" applyFont="1" applyFill="1" applyBorder="1" applyAlignment="1">
      <alignment horizontal="right" vertical="center" wrapText="1"/>
    </xf>
    <xf numFmtId="168" fontId="43" fillId="0" borderId="20" xfId="16" applyFont="1" applyFill="1" applyBorder="1" applyAlignment="1">
      <alignment horizontal="right" vertical="center" wrapText="1"/>
    </xf>
    <xf numFmtId="168" fontId="43" fillId="0" borderId="69" xfId="16" applyFont="1" applyFill="1" applyBorder="1" applyAlignment="1">
      <alignment horizontal="right" vertical="center" wrapText="1"/>
    </xf>
    <xf numFmtId="0" fontId="60" fillId="3" borderId="0" xfId="14" applyFont="1" applyFill="1" applyAlignment="1">
      <alignment horizontal="center" vertical="center" wrapText="1"/>
    </xf>
    <xf numFmtId="0" fontId="39" fillId="0" borderId="66" xfId="18" applyFont="1" applyBorder="1" applyAlignment="1">
      <alignment horizontal="center" vertical="center" wrapText="1"/>
    </xf>
    <xf numFmtId="0" fontId="39" fillId="0" borderId="37" xfId="18" applyFont="1" applyBorder="1" applyAlignment="1">
      <alignment horizontal="center" vertical="center" wrapText="1"/>
    </xf>
    <xf numFmtId="0" fontId="39" fillId="0" borderId="33" xfId="18" applyFont="1" applyBorder="1" applyAlignment="1">
      <alignment horizontal="center" vertical="center" wrapText="1"/>
    </xf>
    <xf numFmtId="0" fontId="39" fillId="0" borderId="43" xfId="18" applyFont="1" applyBorder="1" applyAlignment="1">
      <alignment horizontal="center" vertical="center" wrapText="1"/>
    </xf>
    <xf numFmtId="0" fontId="39" fillId="0" borderId="28" xfId="18" applyFont="1" applyBorder="1" applyAlignment="1">
      <alignment horizontal="center" vertical="center" wrapText="1"/>
    </xf>
    <xf numFmtId="0" fontId="39" fillId="0" borderId="27" xfId="18" applyFont="1" applyBorder="1" applyAlignment="1">
      <alignment horizontal="center" vertical="center" wrapText="1"/>
    </xf>
    <xf numFmtId="180" fontId="39" fillId="3" borderId="40" xfId="16" applyNumberFormat="1" applyFont="1" applyFill="1" applyBorder="1" applyAlignment="1">
      <alignment horizontal="right" vertical="center" wrapText="1"/>
    </xf>
    <xf numFmtId="180" fontId="39" fillId="3" borderId="20" xfId="16" applyNumberFormat="1" applyFont="1" applyFill="1" applyBorder="1" applyAlignment="1">
      <alignment horizontal="right" vertical="center" wrapText="1"/>
    </xf>
    <xf numFmtId="180" fontId="39" fillId="3" borderId="69" xfId="16" applyNumberFormat="1" applyFont="1" applyFill="1" applyBorder="1" applyAlignment="1">
      <alignment horizontal="right" vertical="center" wrapText="1"/>
    </xf>
    <xf numFmtId="0" fontId="9" fillId="3" borderId="70" xfId="14" applyFill="1" applyBorder="1" applyAlignment="1">
      <alignment horizontal="right" vertical="center" wrapText="1"/>
    </xf>
    <xf numFmtId="0" fontId="9" fillId="3" borderId="71" xfId="14" applyFill="1" applyBorder="1" applyAlignment="1">
      <alignment horizontal="right" vertical="center" wrapText="1"/>
    </xf>
    <xf numFmtId="0" fontId="9" fillId="3" borderId="74" xfId="14" applyFill="1" applyBorder="1" applyAlignment="1">
      <alignment horizontal="right" vertical="center" wrapText="1"/>
    </xf>
    <xf numFmtId="0" fontId="42" fillId="0" borderId="73" xfId="14" applyFont="1" applyBorder="1" applyAlignment="1">
      <alignment horizontal="right" vertical="center" wrapText="1"/>
    </xf>
    <xf numFmtId="0" fontId="42" fillId="0" borderId="71" xfId="14" applyFont="1" applyBorder="1" applyAlignment="1">
      <alignment horizontal="right" vertical="center" wrapText="1"/>
    </xf>
    <xf numFmtId="0" fontId="42" fillId="0" borderId="72" xfId="14" applyFont="1" applyBorder="1" applyAlignment="1">
      <alignment horizontal="right" vertical="center" wrapText="1"/>
    </xf>
    <xf numFmtId="0" fontId="39" fillId="3" borderId="45" xfId="18" applyFont="1" applyFill="1" applyBorder="1" applyAlignment="1">
      <alignment horizontal="center" vertical="center" wrapText="1"/>
    </xf>
    <xf numFmtId="0" fontId="39" fillId="3" borderId="2" xfId="18" applyFont="1" applyFill="1" applyBorder="1" applyAlignment="1">
      <alignment horizontal="center" vertical="center" wrapText="1"/>
    </xf>
    <xf numFmtId="0" fontId="39" fillId="3" borderId="58" xfId="18" applyFont="1" applyFill="1" applyBorder="1" applyAlignment="1">
      <alignment horizontal="center" vertical="center" wrapText="1"/>
    </xf>
    <xf numFmtId="0" fontId="39" fillId="3" borderId="59" xfId="18" applyFont="1" applyFill="1" applyBorder="1" applyAlignment="1">
      <alignment horizontal="right" vertical="center" wrapText="1"/>
    </xf>
    <xf numFmtId="0" fontId="39" fillId="3" borderId="15" xfId="18" applyFont="1" applyFill="1" applyBorder="1" applyAlignment="1">
      <alignment horizontal="right" vertical="center" wrapText="1"/>
    </xf>
    <xf numFmtId="0" fontId="39" fillId="0" borderId="54" xfId="18" applyFont="1" applyBorder="1" applyAlignment="1">
      <alignment horizontal="right" vertical="center" wrapText="1"/>
    </xf>
    <xf numFmtId="0" fontId="39" fillId="0" borderId="12" xfId="18" applyFont="1" applyBorder="1" applyAlignment="1">
      <alignment horizontal="right" vertical="center" wrapText="1"/>
    </xf>
    <xf numFmtId="176" fontId="12" fillId="12" borderId="7" xfId="21" applyNumberFormat="1" applyFont="1" applyFill="1" applyBorder="1" applyAlignment="1">
      <alignment horizontal="left"/>
    </xf>
    <xf numFmtId="176" fontId="12" fillId="12" borderId="0" xfId="21" applyNumberFormat="1" applyFont="1" applyFill="1" applyAlignment="1">
      <alignment horizontal="left"/>
    </xf>
    <xf numFmtId="0" fontId="58" fillId="0" borderId="40" xfId="18" applyFont="1" applyBorder="1" applyAlignment="1">
      <alignment horizontal="left" vertical="center" wrapText="1"/>
    </xf>
    <xf numFmtId="0" fontId="58" fillId="0" borderId="20" xfId="18" applyFont="1" applyBorder="1" applyAlignment="1">
      <alignment horizontal="left" vertical="center" wrapText="1"/>
    </xf>
    <xf numFmtId="0" fontId="58" fillId="0" borderId="13" xfId="18" applyFont="1" applyBorder="1" applyAlignment="1">
      <alignment horizontal="left" vertical="center" wrapText="1"/>
    </xf>
    <xf numFmtId="0" fontId="39" fillId="0" borderId="17" xfId="18" applyFont="1" applyBorder="1" applyAlignment="1">
      <alignment horizontal="right" vertical="center" wrapText="1"/>
    </xf>
    <xf numFmtId="0" fontId="39" fillId="0" borderId="18" xfId="18" applyFont="1" applyBorder="1" applyAlignment="1">
      <alignment horizontal="right" vertical="center" wrapText="1"/>
    </xf>
    <xf numFmtId="0" fontId="39" fillId="0" borderId="8" xfId="18" applyFont="1" applyBorder="1" applyAlignment="1">
      <alignment horizontal="center" vertical="center" wrapText="1"/>
    </xf>
    <xf numFmtId="0" fontId="39" fillId="0" borderId="9" xfId="18" applyFont="1" applyBorder="1" applyAlignment="1">
      <alignment horizontal="center" vertical="center" wrapText="1"/>
    </xf>
    <xf numFmtId="0" fontId="39" fillId="0" borderId="10" xfId="18" applyFont="1" applyBorder="1" applyAlignment="1">
      <alignment horizontal="center" vertical="center" wrapText="1"/>
    </xf>
    <xf numFmtId="0" fontId="58" fillId="2" borderId="9" xfId="18" applyFont="1" applyFill="1" applyBorder="1" applyAlignment="1">
      <alignment horizontal="center" vertical="center" wrapText="1"/>
    </xf>
    <xf numFmtId="166" fontId="15" fillId="0" borderId="24" xfId="6" applyFont="1" applyBorder="1" applyAlignment="1">
      <alignment horizontal="center" vertical="center" wrapText="1"/>
    </xf>
    <xf numFmtId="166" fontId="15" fillId="0" borderId="35" xfId="6" applyFont="1" applyBorder="1" applyAlignment="1">
      <alignment horizontal="center" vertical="center" wrapText="1"/>
    </xf>
    <xf numFmtId="166" fontId="15" fillId="0" borderId="25" xfId="6" applyFont="1" applyBorder="1" applyAlignment="1">
      <alignment horizontal="center" vertical="center" wrapText="1"/>
    </xf>
    <xf numFmtId="0" fontId="16" fillId="0" borderId="8" xfId="0" applyFont="1" applyBorder="1" applyAlignment="1">
      <alignment horizontal="right"/>
    </xf>
    <xf numFmtId="0" fontId="16" fillId="0" borderId="9" xfId="0" applyFont="1" applyBorder="1" applyAlignment="1">
      <alignment horizontal="right"/>
    </xf>
    <xf numFmtId="0" fontId="16" fillId="0" borderId="23" xfId="0" applyFont="1" applyBorder="1" applyAlignment="1">
      <alignment horizontal="right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66" fontId="15" fillId="0" borderId="24" xfId="6" applyFont="1" applyBorder="1" applyAlignment="1">
      <alignment horizontal="center" vertical="center"/>
    </xf>
    <xf numFmtId="166" fontId="15" fillId="0" borderId="35" xfId="6" applyFont="1" applyBorder="1" applyAlignment="1">
      <alignment horizontal="center" vertical="center"/>
    </xf>
    <xf numFmtId="166" fontId="15" fillId="0" borderId="25" xfId="6" applyFont="1" applyBorder="1" applyAlignment="1">
      <alignment horizontal="center" vertical="center"/>
    </xf>
    <xf numFmtId="4" fontId="15" fillId="3" borderId="26" xfId="0" applyNumberFormat="1" applyFont="1" applyFill="1" applyBorder="1" applyAlignment="1">
      <alignment horizontal="left" vertical="center" wrapText="1"/>
    </xf>
    <xf numFmtId="4" fontId="15" fillId="3" borderId="28" xfId="0" applyNumberFormat="1" applyFont="1" applyFill="1" applyBorder="1" applyAlignment="1">
      <alignment horizontal="left" vertical="center" wrapText="1"/>
    </xf>
    <xf numFmtId="4" fontId="15" fillId="3" borderId="27" xfId="0" applyNumberFormat="1" applyFont="1" applyFill="1" applyBorder="1" applyAlignment="1">
      <alignment horizontal="left" vertical="center" wrapText="1"/>
    </xf>
    <xf numFmtId="4" fontId="15" fillId="3" borderId="32" xfId="0" applyNumberFormat="1" applyFont="1" applyFill="1" applyBorder="1" applyAlignment="1">
      <alignment horizontal="left" vertical="center" wrapText="1"/>
    </xf>
    <xf numFmtId="4" fontId="15" fillId="3" borderId="37" xfId="0" applyNumberFormat="1" applyFont="1" applyFill="1" applyBorder="1" applyAlignment="1">
      <alignment horizontal="left" vertical="center" wrapText="1"/>
    </xf>
    <xf numFmtId="4" fontId="15" fillId="3" borderId="33" xfId="0" applyNumberFormat="1" applyFont="1" applyFill="1" applyBorder="1" applyAlignment="1">
      <alignment horizontal="left" vertical="center" wrapText="1"/>
    </xf>
    <xf numFmtId="4" fontId="15" fillId="3" borderId="4" xfId="0" applyNumberFormat="1" applyFont="1" applyFill="1" applyBorder="1" applyAlignment="1">
      <alignment horizontal="left" vertical="center" wrapText="1"/>
    </xf>
    <xf numFmtId="4" fontId="15" fillId="3" borderId="5" xfId="0" applyNumberFormat="1" applyFont="1" applyFill="1" applyBorder="1" applyAlignment="1">
      <alignment horizontal="left" vertical="center" wrapText="1"/>
    </xf>
    <xf numFmtId="4" fontId="15" fillId="3" borderId="65" xfId="0" applyNumberFormat="1" applyFont="1" applyFill="1" applyBorder="1" applyAlignment="1">
      <alignment horizontal="left" vertical="center" wrapText="1"/>
    </xf>
    <xf numFmtId="0" fontId="16" fillId="0" borderId="10" xfId="0" applyFont="1" applyBorder="1" applyAlignment="1">
      <alignment horizontal="right"/>
    </xf>
    <xf numFmtId="0" fontId="18" fillId="3" borderId="2" xfId="0" applyFont="1" applyFill="1" applyBorder="1" applyAlignment="1">
      <alignment horizontal="justify" vertical="center" wrapText="1"/>
    </xf>
    <xf numFmtId="0" fontId="18" fillId="3" borderId="3" xfId="0" applyFont="1" applyFill="1" applyBorder="1" applyAlignment="1">
      <alignment horizontal="justify" vertical="center" wrapText="1"/>
    </xf>
    <xf numFmtId="0" fontId="18" fillId="3" borderId="5" xfId="0" applyFont="1" applyFill="1" applyBorder="1" applyAlignment="1">
      <alignment horizontal="justify" vertical="center" wrapText="1"/>
    </xf>
    <xf numFmtId="0" fontId="18" fillId="3" borderId="6" xfId="0" applyFont="1" applyFill="1" applyBorder="1" applyAlignment="1">
      <alignment horizontal="justify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166" fontId="16" fillId="0" borderId="24" xfId="6" applyFont="1" applyBorder="1" applyAlignment="1">
      <alignment horizontal="center" vertical="center"/>
    </xf>
    <xf numFmtId="166" fontId="16" fillId="0" borderId="35" xfId="6" applyFont="1" applyBorder="1" applyAlignment="1">
      <alignment horizontal="center" vertical="center"/>
    </xf>
    <xf numFmtId="166" fontId="16" fillId="0" borderId="25" xfId="6" applyFont="1" applyBorder="1" applyAlignment="1">
      <alignment horizontal="center" vertical="center"/>
    </xf>
    <xf numFmtId="0" fontId="15" fillId="3" borderId="26" xfId="0" applyFont="1" applyFill="1" applyBorder="1" applyAlignment="1">
      <alignment horizontal="left" vertical="top" wrapText="1"/>
    </xf>
    <xf numFmtId="0" fontId="15" fillId="3" borderId="28" xfId="0" applyFont="1" applyFill="1" applyBorder="1" applyAlignment="1">
      <alignment horizontal="left" vertical="top" wrapText="1"/>
    </xf>
    <xf numFmtId="0" fontId="15" fillId="3" borderId="27" xfId="0" applyFont="1" applyFill="1" applyBorder="1" applyAlignment="1">
      <alignment horizontal="left" vertical="top" wrapText="1"/>
    </xf>
    <xf numFmtId="0" fontId="15" fillId="3" borderId="32" xfId="0" applyFont="1" applyFill="1" applyBorder="1" applyAlignment="1">
      <alignment horizontal="left" vertical="top" wrapText="1"/>
    </xf>
    <xf numFmtId="0" fontId="15" fillId="3" borderId="37" xfId="0" applyFont="1" applyFill="1" applyBorder="1" applyAlignment="1">
      <alignment horizontal="left" vertical="top" wrapText="1"/>
    </xf>
    <xf numFmtId="0" fontId="15" fillId="3" borderId="33" xfId="0" applyFont="1" applyFill="1" applyBorder="1" applyAlignment="1">
      <alignment horizontal="left" vertical="top" wrapText="1"/>
    </xf>
    <xf numFmtId="0" fontId="15" fillId="0" borderId="29" xfId="0" applyFont="1" applyBorder="1" applyAlignment="1">
      <alignment horizontal="left" vertical="top" wrapText="1"/>
    </xf>
    <xf numFmtId="0" fontId="15" fillId="0" borderId="30" xfId="0" applyFont="1" applyBorder="1" applyAlignment="1">
      <alignment horizontal="left" vertical="top" wrapText="1"/>
    </xf>
    <xf numFmtId="0" fontId="15" fillId="0" borderId="31" xfId="0" applyFont="1" applyBorder="1" applyAlignment="1">
      <alignment horizontal="left" vertical="top" wrapText="1"/>
    </xf>
    <xf numFmtId="0" fontId="15" fillId="3" borderId="26" xfId="0" applyFont="1" applyFill="1" applyBorder="1" applyAlignment="1">
      <alignment horizontal="justify" vertical="top" wrapText="1"/>
    </xf>
    <xf numFmtId="0" fontId="15" fillId="3" borderId="28" xfId="0" applyFont="1" applyFill="1" applyBorder="1" applyAlignment="1">
      <alignment horizontal="justify" vertical="top" wrapText="1"/>
    </xf>
    <xf numFmtId="0" fontId="15" fillId="3" borderId="27" xfId="0" applyFont="1" applyFill="1" applyBorder="1" applyAlignment="1">
      <alignment horizontal="justify" vertical="top" wrapText="1"/>
    </xf>
    <xf numFmtId="0" fontId="15" fillId="3" borderId="32" xfId="0" applyFont="1" applyFill="1" applyBorder="1" applyAlignment="1">
      <alignment horizontal="justify" vertical="top" wrapText="1"/>
    </xf>
    <xf numFmtId="0" fontId="15" fillId="3" borderId="37" xfId="0" applyFont="1" applyFill="1" applyBorder="1" applyAlignment="1">
      <alignment horizontal="justify" vertical="top" wrapText="1"/>
    </xf>
    <xf numFmtId="0" fontId="15" fillId="3" borderId="33" xfId="0" applyFont="1" applyFill="1" applyBorder="1" applyAlignment="1">
      <alignment horizontal="justify" vertical="top" wrapText="1"/>
    </xf>
    <xf numFmtId="0" fontId="15" fillId="3" borderId="34" xfId="0" applyFont="1" applyFill="1" applyBorder="1" applyAlignment="1">
      <alignment horizontal="justify" vertical="top" wrapText="1"/>
    </xf>
    <xf numFmtId="0" fontId="15" fillId="3" borderId="20" xfId="0" applyFont="1" applyFill="1" applyBorder="1" applyAlignment="1">
      <alignment horizontal="justify" vertical="top" wrapText="1"/>
    </xf>
    <xf numFmtId="0" fontId="15" fillId="3" borderId="13" xfId="0" applyFont="1" applyFill="1" applyBorder="1" applyAlignment="1">
      <alignment horizontal="justify" vertical="top" wrapText="1"/>
    </xf>
    <xf numFmtId="0" fontId="40" fillId="0" borderId="8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0" fontId="40" fillId="0" borderId="10" xfId="0" applyFont="1" applyBorder="1" applyAlignment="1">
      <alignment horizontal="center" vertical="center"/>
    </xf>
    <xf numFmtId="4" fontId="12" fillId="0" borderId="5" xfId="0" applyNumberFormat="1" applyFont="1" applyBorder="1" applyAlignment="1">
      <alignment horizontal="center" vertical="center"/>
    </xf>
    <xf numFmtId="0" fontId="18" fillId="3" borderId="1" xfId="0" applyFont="1" applyFill="1" applyBorder="1" applyAlignment="1">
      <alignment horizontal="justify" vertical="center" wrapText="1"/>
    </xf>
    <xf numFmtId="0" fontId="18" fillId="3" borderId="4" xfId="0" applyFont="1" applyFill="1" applyBorder="1" applyAlignment="1">
      <alignment horizontal="justify" vertical="center" wrapText="1"/>
    </xf>
    <xf numFmtId="0" fontId="15" fillId="3" borderId="34" xfId="0" applyFont="1" applyFill="1" applyBorder="1" applyAlignment="1">
      <alignment horizontal="left" vertical="top" wrapText="1"/>
    </xf>
    <xf numFmtId="0" fontId="15" fillId="3" borderId="20" xfId="0" applyFont="1" applyFill="1" applyBorder="1" applyAlignment="1">
      <alignment horizontal="left" vertical="top" wrapText="1"/>
    </xf>
    <xf numFmtId="0" fontId="15" fillId="3" borderId="13" xfId="0" applyFont="1" applyFill="1" applyBorder="1" applyAlignment="1">
      <alignment horizontal="left" vertical="top" wrapText="1"/>
    </xf>
    <xf numFmtId="0" fontId="11" fillId="0" borderId="0" xfId="0" applyFont="1" applyAlignment="1">
      <alignment horizontal="center"/>
    </xf>
    <xf numFmtId="181" fontId="9" fillId="3" borderId="56" xfId="14" applyNumberFormat="1" applyFill="1" applyBorder="1" applyAlignment="1">
      <alignment horizontal="center" vertical="center"/>
    </xf>
    <xf numFmtId="181" fontId="9" fillId="3" borderId="53" xfId="14" applyNumberFormat="1" applyFill="1" applyBorder="1" applyAlignment="1">
      <alignment horizontal="center" vertical="center"/>
    </xf>
    <xf numFmtId="0" fontId="43" fillId="3" borderId="54" xfId="14" applyFont="1" applyFill="1" applyBorder="1" applyAlignment="1">
      <alignment horizontal="right" vertical="center" wrapText="1"/>
    </xf>
    <xf numFmtId="0" fontId="43" fillId="3" borderId="12" xfId="14" applyFont="1" applyFill="1" applyBorder="1" applyAlignment="1">
      <alignment horizontal="right" vertical="center" wrapText="1"/>
    </xf>
    <xf numFmtId="0" fontId="39" fillId="3" borderId="40" xfId="14" applyFont="1" applyFill="1" applyBorder="1" applyAlignment="1">
      <alignment horizontal="center" vertical="center" wrapText="1"/>
    </xf>
    <xf numFmtId="0" fontId="39" fillId="3" borderId="20" xfId="14" applyFont="1" applyFill="1" applyBorder="1" applyAlignment="1">
      <alignment horizontal="center" vertical="center" wrapText="1"/>
    </xf>
    <xf numFmtId="181" fontId="39" fillId="3" borderId="20" xfId="14" applyNumberFormat="1" applyFont="1" applyFill="1" applyBorder="1" applyAlignment="1">
      <alignment horizontal="center" vertical="center" wrapText="1"/>
    </xf>
    <xf numFmtId="181" fontId="39" fillId="3" borderId="69" xfId="14" applyNumberFormat="1" applyFont="1" applyFill="1" applyBorder="1" applyAlignment="1">
      <alignment horizontal="center" vertical="center" wrapText="1"/>
    </xf>
    <xf numFmtId="0" fontId="41" fillId="3" borderId="8" xfId="14" applyFont="1" applyFill="1" applyBorder="1" applyAlignment="1">
      <alignment horizontal="center" vertical="center" wrapText="1"/>
    </xf>
    <xf numFmtId="0" fontId="41" fillId="3" borderId="9" xfId="14" applyFont="1" applyFill="1" applyBorder="1" applyAlignment="1">
      <alignment horizontal="center" vertical="center" wrapText="1"/>
    </xf>
    <xf numFmtId="0" fontId="41" fillId="3" borderId="10" xfId="14" applyFont="1" applyFill="1" applyBorder="1" applyAlignment="1">
      <alignment horizontal="center" vertical="center" wrapText="1"/>
    </xf>
    <xf numFmtId="0" fontId="63" fillId="3" borderId="8" xfId="14" applyFont="1" applyFill="1" applyBorder="1" applyAlignment="1">
      <alignment horizontal="center" vertical="center" wrapText="1"/>
    </xf>
    <xf numFmtId="0" fontId="63" fillId="3" borderId="9" xfId="14" applyFont="1" applyFill="1" applyBorder="1" applyAlignment="1">
      <alignment horizontal="center" vertical="center" wrapText="1"/>
    </xf>
    <xf numFmtId="0" fontId="63" fillId="3" borderId="10" xfId="14" applyFont="1" applyFill="1" applyBorder="1" applyAlignment="1">
      <alignment horizontal="center" vertical="center" wrapText="1"/>
    </xf>
    <xf numFmtId="0" fontId="64" fillId="3" borderId="34" xfId="14" applyFont="1" applyFill="1" applyBorder="1" applyAlignment="1">
      <alignment horizontal="right" vertical="center" wrapText="1"/>
    </xf>
    <xf numFmtId="0" fontId="64" fillId="3" borderId="20" xfId="14" applyFont="1" applyFill="1" applyBorder="1" applyAlignment="1">
      <alignment horizontal="right" vertical="center" wrapText="1"/>
    </xf>
    <xf numFmtId="0" fontId="64" fillId="3" borderId="13" xfId="14" applyFont="1" applyFill="1" applyBorder="1" applyAlignment="1">
      <alignment horizontal="right" vertical="center" wrapText="1"/>
    </xf>
    <xf numFmtId="0" fontId="64" fillId="3" borderId="40" xfId="14" applyFont="1" applyFill="1" applyBorder="1" applyAlignment="1">
      <alignment horizontal="right" vertical="center"/>
    </xf>
    <xf numFmtId="0" fontId="64" fillId="3" borderId="20" xfId="14" applyFont="1" applyFill="1" applyBorder="1" applyAlignment="1">
      <alignment horizontal="right" vertical="center"/>
    </xf>
    <xf numFmtId="181" fontId="64" fillId="3" borderId="20" xfId="14" applyNumberFormat="1" applyFont="1" applyFill="1" applyBorder="1" applyAlignment="1">
      <alignment horizontal="right" vertical="center"/>
    </xf>
    <xf numFmtId="181" fontId="64" fillId="3" borderId="69" xfId="14" applyNumberFormat="1" applyFont="1" applyFill="1" applyBorder="1" applyAlignment="1">
      <alignment horizontal="right" vertical="center"/>
    </xf>
    <xf numFmtId="0" fontId="42" fillId="3" borderId="34" xfId="14" applyFont="1" applyFill="1" applyBorder="1" applyAlignment="1">
      <alignment horizontal="right" vertical="center"/>
    </xf>
    <xf numFmtId="0" fontId="42" fillId="3" borderId="20" xfId="14" applyFont="1" applyFill="1" applyBorder="1" applyAlignment="1">
      <alignment horizontal="right" vertical="center"/>
    </xf>
    <xf numFmtId="0" fontId="42" fillId="3" borderId="13" xfId="14" applyFont="1" applyFill="1" applyBorder="1" applyAlignment="1">
      <alignment horizontal="right" vertical="center"/>
    </xf>
    <xf numFmtId="185" fontId="42" fillId="3" borderId="40" xfId="23" applyFont="1" applyFill="1" applyBorder="1" applyAlignment="1">
      <alignment horizontal="center" vertical="center"/>
    </xf>
    <xf numFmtId="185" fontId="42" fillId="3" borderId="20" xfId="23" applyFont="1" applyFill="1" applyBorder="1" applyAlignment="1">
      <alignment horizontal="center" vertical="center"/>
    </xf>
    <xf numFmtId="185" fontId="42" fillId="3" borderId="69" xfId="23" applyFont="1" applyFill="1" applyBorder="1" applyAlignment="1">
      <alignment horizontal="center" vertical="center"/>
    </xf>
    <xf numFmtId="0" fontId="42" fillId="3" borderId="54" xfId="14" applyFont="1" applyFill="1" applyBorder="1" applyAlignment="1">
      <alignment horizontal="right" vertical="center"/>
    </xf>
    <xf numFmtId="0" fontId="42" fillId="3" borderId="12" xfId="14" applyFont="1" applyFill="1" applyBorder="1" applyAlignment="1">
      <alignment horizontal="right" vertical="center"/>
    </xf>
    <xf numFmtId="168" fontId="42" fillId="3" borderId="40" xfId="22" applyFont="1" applyFill="1" applyBorder="1" applyAlignment="1">
      <alignment horizontal="center" vertical="center"/>
    </xf>
    <xf numFmtId="168" fontId="42" fillId="3" borderId="20" xfId="22" applyFont="1" applyFill="1" applyBorder="1" applyAlignment="1">
      <alignment horizontal="center" vertical="center"/>
    </xf>
    <xf numFmtId="181" fontId="42" fillId="3" borderId="20" xfId="22" applyNumberFormat="1" applyFont="1" applyFill="1" applyBorder="1" applyAlignment="1">
      <alignment horizontal="center" vertical="center"/>
    </xf>
    <xf numFmtId="181" fontId="42" fillId="3" borderId="69" xfId="22" applyNumberFormat="1" applyFont="1" applyFill="1" applyBorder="1" applyAlignment="1">
      <alignment horizontal="center" vertical="center"/>
    </xf>
    <xf numFmtId="168" fontId="42" fillId="3" borderId="40" xfId="16" applyFont="1" applyFill="1" applyBorder="1" applyAlignment="1">
      <alignment horizontal="right" vertical="center" wrapText="1"/>
    </xf>
    <xf numFmtId="168" fontId="42" fillId="3" borderId="20" xfId="16" applyFont="1" applyFill="1" applyBorder="1" applyAlignment="1">
      <alignment horizontal="right" vertical="center" wrapText="1"/>
    </xf>
    <xf numFmtId="168" fontId="42" fillId="3" borderId="69" xfId="16" applyFont="1" applyFill="1" applyBorder="1" applyAlignment="1">
      <alignment horizontal="right" vertical="center" wrapText="1"/>
    </xf>
    <xf numFmtId="168" fontId="54" fillId="10" borderId="40" xfId="24" applyNumberFormat="1" applyFont="1" applyFill="1" applyBorder="1" applyAlignment="1">
      <alignment horizontal="center" vertical="center"/>
    </xf>
    <xf numFmtId="168" fontId="54" fillId="10" borderId="20" xfId="24" applyNumberFormat="1" applyFont="1" applyFill="1" applyBorder="1" applyAlignment="1">
      <alignment horizontal="center" vertical="center"/>
    </xf>
    <xf numFmtId="181" fontId="54" fillId="10" borderId="20" xfId="24" applyNumberFormat="1" applyFont="1" applyFill="1" applyBorder="1" applyAlignment="1">
      <alignment horizontal="center" vertical="center"/>
    </xf>
    <xf numFmtId="181" fontId="54" fillId="10" borderId="69" xfId="24" applyNumberFormat="1" applyFont="1" applyFill="1" applyBorder="1" applyAlignment="1">
      <alignment horizontal="center" vertical="center"/>
    </xf>
    <xf numFmtId="49" fontId="69" fillId="0" borderId="40" xfId="14" applyNumberFormat="1" applyFont="1" applyBorder="1" applyAlignment="1">
      <alignment horizontal="left" vertical="center" wrapText="1"/>
    </xf>
    <xf numFmtId="49" fontId="69" fillId="0" borderId="20" xfId="14" applyNumberFormat="1" applyFont="1" applyBorder="1" applyAlignment="1">
      <alignment horizontal="left" vertical="center" wrapText="1"/>
    </xf>
    <xf numFmtId="49" fontId="69" fillId="0" borderId="13" xfId="14" applyNumberFormat="1" applyFont="1" applyBorder="1" applyAlignment="1">
      <alignment horizontal="left" vertical="center" wrapText="1"/>
    </xf>
    <xf numFmtId="168" fontId="54" fillId="3" borderId="40" xfId="22" applyFont="1" applyFill="1" applyBorder="1" applyAlignment="1">
      <alignment horizontal="center" vertical="center"/>
    </xf>
    <xf numFmtId="168" fontId="54" fillId="3" borderId="20" xfId="22" applyFont="1" applyFill="1" applyBorder="1" applyAlignment="1">
      <alignment horizontal="center" vertical="center"/>
    </xf>
    <xf numFmtId="181" fontId="54" fillId="3" borderId="20" xfId="22" applyNumberFormat="1" applyFont="1" applyFill="1" applyBorder="1" applyAlignment="1">
      <alignment horizontal="center" vertical="center"/>
    </xf>
    <xf numFmtId="181" fontId="54" fillId="3" borderId="69" xfId="22" applyNumberFormat="1" applyFont="1" applyFill="1" applyBorder="1" applyAlignment="1">
      <alignment horizontal="center" vertical="center"/>
    </xf>
    <xf numFmtId="0" fontId="62" fillId="3" borderId="17" xfId="14" applyFont="1" applyFill="1" applyBorder="1" applyAlignment="1">
      <alignment horizontal="right" vertical="center"/>
    </xf>
    <xf numFmtId="0" fontId="62" fillId="3" borderId="18" xfId="14" applyFont="1" applyFill="1" applyBorder="1" applyAlignment="1">
      <alignment horizontal="right" vertical="center"/>
    </xf>
    <xf numFmtId="0" fontId="43" fillId="3" borderId="42" xfId="14" applyFont="1" applyFill="1" applyBorder="1" applyAlignment="1">
      <alignment horizontal="right" vertical="center"/>
    </xf>
    <xf numFmtId="0" fontId="43" fillId="3" borderId="30" xfId="14" applyFont="1" applyFill="1" applyBorder="1" applyAlignment="1">
      <alignment horizontal="right" vertical="center"/>
    </xf>
    <xf numFmtId="181" fontId="43" fillId="3" borderId="30" xfId="14" applyNumberFormat="1" applyFont="1" applyFill="1" applyBorder="1" applyAlignment="1">
      <alignment horizontal="right" vertical="center"/>
    </xf>
    <xf numFmtId="181" fontId="43" fillId="3" borderId="77" xfId="14" applyNumberFormat="1" applyFont="1" applyFill="1" applyBorder="1" applyAlignment="1">
      <alignment horizontal="right" vertical="center"/>
    </xf>
    <xf numFmtId="0" fontId="52" fillId="11" borderId="75" xfId="14" applyFont="1" applyFill="1" applyBorder="1" applyAlignment="1">
      <alignment horizontal="center" vertical="center" wrapText="1"/>
    </xf>
    <xf numFmtId="0" fontId="52" fillId="11" borderId="55" xfId="14" applyFont="1" applyFill="1" applyBorder="1" applyAlignment="1">
      <alignment horizontal="center" vertical="center" wrapText="1"/>
    </xf>
    <xf numFmtId="0" fontId="65" fillId="11" borderId="61" xfId="14" applyFont="1" applyFill="1" applyBorder="1" applyAlignment="1">
      <alignment horizontal="center" vertical="center" wrapText="1"/>
    </xf>
    <xf numFmtId="0" fontId="65" fillId="11" borderId="36" xfId="14" applyFont="1" applyFill="1" applyBorder="1" applyAlignment="1">
      <alignment horizontal="center" vertical="center" wrapText="1"/>
    </xf>
    <xf numFmtId="0" fontId="68" fillId="2" borderId="34" xfId="14" applyFont="1" applyFill="1" applyBorder="1" applyAlignment="1">
      <alignment horizontal="right" vertical="center" wrapText="1"/>
    </xf>
    <xf numFmtId="0" fontId="68" fillId="2" borderId="20" xfId="14" applyFont="1" applyFill="1" applyBorder="1" applyAlignment="1">
      <alignment horizontal="right" vertical="center" wrapText="1"/>
    </xf>
    <xf numFmtId="181" fontId="68" fillId="2" borderId="20" xfId="14" applyNumberFormat="1" applyFont="1" applyFill="1" applyBorder="1" applyAlignment="1">
      <alignment horizontal="right" vertical="center" wrapText="1"/>
    </xf>
    <xf numFmtId="0" fontId="68" fillId="0" borderId="40" xfId="14" applyFont="1" applyBorder="1" applyAlignment="1">
      <alignment horizontal="left" vertical="center" wrapText="1"/>
    </xf>
    <xf numFmtId="0" fontId="68" fillId="0" borderId="20" xfId="14" applyFont="1" applyBorder="1" applyAlignment="1">
      <alignment horizontal="left" vertical="center" wrapText="1"/>
    </xf>
    <xf numFmtId="0" fontId="68" fillId="0" borderId="13" xfId="14" applyFont="1" applyBorder="1" applyAlignment="1">
      <alignment horizontal="left" vertical="center" wrapText="1"/>
    </xf>
    <xf numFmtId="0" fontId="68" fillId="0" borderId="34" xfId="14" applyFont="1" applyBorder="1" applyAlignment="1">
      <alignment horizontal="center" vertical="center" wrapText="1"/>
    </xf>
    <xf numFmtId="0" fontId="68" fillId="0" borderId="20" xfId="14" applyFont="1" applyBorder="1" applyAlignment="1">
      <alignment horizontal="center" vertical="center" wrapText="1"/>
    </xf>
    <xf numFmtId="0" fontId="68" fillId="0" borderId="70" xfId="14" applyFont="1" applyBorder="1" applyAlignment="1">
      <alignment horizontal="center" vertical="center" wrapText="1"/>
    </xf>
    <xf numFmtId="0" fontId="68" fillId="0" borderId="71" xfId="14" applyFont="1" applyBorder="1" applyAlignment="1">
      <alignment horizontal="center" vertical="center" wrapText="1"/>
    </xf>
    <xf numFmtId="174" fontId="30" fillId="0" borderId="0" xfId="6" applyNumberFormat="1" applyFont="1" applyAlignment="1">
      <alignment horizontal="center" wrapText="1"/>
    </xf>
    <xf numFmtId="0" fontId="12" fillId="3" borderId="8" xfId="0" applyFont="1" applyFill="1" applyBorder="1" applyAlignment="1">
      <alignment horizontal="right" vertical="center" wrapText="1"/>
    </xf>
    <xf numFmtId="0" fontId="12" fillId="3" borderId="9" xfId="0" applyFont="1" applyFill="1" applyBorder="1" applyAlignment="1">
      <alignment horizontal="right" vertical="center" wrapText="1"/>
    </xf>
    <xf numFmtId="0" fontId="12" fillId="3" borderId="10" xfId="0" applyFont="1" applyFill="1" applyBorder="1" applyAlignment="1">
      <alignment horizontal="right" vertical="center" wrapText="1"/>
    </xf>
    <xf numFmtId="0" fontId="12" fillId="3" borderId="5" xfId="0" applyFont="1" applyFill="1" applyBorder="1" applyAlignment="1">
      <alignment horizontal="right" vertical="center" wrapText="1"/>
    </xf>
    <xf numFmtId="0" fontId="12" fillId="3" borderId="6" xfId="0" applyFont="1" applyFill="1" applyBorder="1" applyAlignment="1">
      <alignment horizontal="right" vertical="center" wrapText="1"/>
    </xf>
    <xf numFmtId="4" fontId="12" fillId="7" borderId="8" xfId="0" applyNumberFormat="1" applyFont="1" applyFill="1" applyBorder="1" applyAlignment="1">
      <alignment horizontal="center" vertical="center" wrapText="1"/>
    </xf>
    <xf numFmtId="4" fontId="12" fillId="7" borderId="9" xfId="0" applyNumberFormat="1" applyFont="1" applyFill="1" applyBorder="1" applyAlignment="1">
      <alignment horizontal="center" vertical="center" wrapText="1"/>
    </xf>
    <xf numFmtId="4" fontId="12" fillId="7" borderId="10" xfId="0" applyNumberFormat="1" applyFont="1" applyFill="1" applyBorder="1" applyAlignment="1">
      <alignment horizontal="center" vertical="center" wrapText="1"/>
    </xf>
    <xf numFmtId="174" fontId="12" fillId="0" borderId="82" xfId="6" applyNumberFormat="1" applyFont="1" applyFill="1" applyBorder="1" applyAlignment="1">
      <alignment horizontal="center" vertical="center" wrapText="1"/>
    </xf>
    <xf numFmtId="174" fontId="12" fillId="0" borderId="9" xfId="6" applyNumberFormat="1" applyFont="1" applyFill="1" applyBorder="1" applyAlignment="1">
      <alignment horizontal="center" vertical="center" wrapText="1"/>
    </xf>
    <xf numFmtId="0" fontId="36" fillId="3" borderId="8" xfId="0" applyFont="1" applyFill="1" applyBorder="1" applyAlignment="1">
      <alignment horizontal="center" vertical="center"/>
    </xf>
    <xf numFmtId="0" fontId="36" fillId="3" borderId="9" xfId="0" applyFont="1" applyFill="1" applyBorder="1" applyAlignment="1">
      <alignment horizontal="center" vertical="center"/>
    </xf>
    <xf numFmtId="0" fontId="36" fillId="3" borderId="10" xfId="0" applyFont="1" applyFill="1" applyBorder="1" applyAlignment="1">
      <alignment horizontal="center" vertical="center"/>
    </xf>
    <xf numFmtId="0" fontId="12" fillId="10" borderId="8" xfId="0" applyFont="1" applyFill="1" applyBorder="1" applyAlignment="1">
      <alignment horizontal="left" vertical="center" wrapText="1"/>
    </xf>
    <xf numFmtId="0" fontId="12" fillId="10" borderId="9" xfId="0" applyFont="1" applyFill="1" applyBorder="1" applyAlignment="1">
      <alignment horizontal="left" vertical="center" wrapText="1"/>
    </xf>
    <xf numFmtId="0" fontId="12" fillId="10" borderId="10" xfId="0" applyFont="1" applyFill="1" applyBorder="1" applyAlignment="1">
      <alignment horizontal="left" vertical="center" wrapText="1"/>
    </xf>
    <xf numFmtId="0" fontId="12" fillId="5" borderId="8" xfId="0" applyFont="1" applyFill="1" applyBorder="1" applyAlignment="1">
      <alignment horizontal="right" vertical="center"/>
    </xf>
    <xf numFmtId="0" fontId="12" fillId="5" borderId="9" xfId="0" applyFont="1" applyFill="1" applyBorder="1" applyAlignment="1">
      <alignment horizontal="right" vertical="center"/>
    </xf>
    <xf numFmtId="0" fontId="12" fillId="9" borderId="8" xfId="0" applyFont="1" applyFill="1" applyBorder="1" applyAlignment="1">
      <alignment horizontal="right" vertical="center"/>
    </xf>
    <xf numFmtId="0" fontId="12" fillId="9" borderId="9" xfId="0" applyFont="1" applyFill="1" applyBorder="1" applyAlignment="1">
      <alignment horizontal="right" vertical="center"/>
    </xf>
    <xf numFmtId="4" fontId="12" fillId="8" borderId="8" xfId="0" applyNumberFormat="1" applyFont="1" applyFill="1" applyBorder="1" applyAlignment="1">
      <alignment horizontal="left" vertical="center" wrapText="1"/>
    </xf>
    <xf numFmtId="4" fontId="12" fillId="8" borderId="9" xfId="0" applyNumberFormat="1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horizontal="right" vertical="center"/>
    </xf>
    <xf numFmtId="0" fontId="12" fillId="3" borderId="9" xfId="0" applyFont="1" applyFill="1" applyBorder="1" applyAlignment="1">
      <alignment horizontal="right" vertic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4" fontId="12" fillId="0" borderId="8" xfId="0" applyNumberFormat="1" applyFont="1" applyBorder="1" applyAlignment="1">
      <alignment horizontal="left" vertical="center" wrapText="1"/>
    </xf>
    <xf numFmtId="4" fontId="12" fillId="0" borderId="9" xfId="0" applyNumberFormat="1" applyFont="1" applyBorder="1" applyAlignment="1">
      <alignment horizontal="left" vertical="center" wrapText="1"/>
    </xf>
    <xf numFmtId="4" fontId="12" fillId="0" borderId="10" xfId="0" applyNumberFormat="1" applyFont="1" applyBorder="1" applyAlignment="1">
      <alignment horizontal="left" vertical="center" wrapText="1"/>
    </xf>
    <xf numFmtId="4" fontId="20" fillId="0" borderId="4" xfId="0" applyNumberFormat="1" applyFont="1" applyBorder="1" applyAlignment="1">
      <alignment horizontal="center" vertical="justify" wrapText="1"/>
    </xf>
    <xf numFmtId="4" fontId="20" fillId="0" borderId="5" xfId="0" applyNumberFormat="1" applyFont="1" applyBorder="1" applyAlignment="1">
      <alignment horizontal="center" vertical="justify" wrapText="1"/>
    </xf>
    <xf numFmtId="4" fontId="20" fillId="0" borderId="6" xfId="0" applyNumberFormat="1" applyFont="1" applyBorder="1" applyAlignment="1">
      <alignment horizontal="center" vertical="justify" wrapText="1"/>
    </xf>
    <xf numFmtId="4" fontId="20" fillId="0" borderId="1" xfId="0" applyNumberFormat="1" applyFont="1" applyBorder="1" applyAlignment="1">
      <alignment horizontal="center" vertical="justify" wrapText="1"/>
    </xf>
    <xf numFmtId="4" fontId="20" fillId="0" borderId="2" xfId="0" applyNumberFormat="1" applyFont="1" applyBorder="1" applyAlignment="1">
      <alignment horizontal="center" vertical="justify" wrapText="1"/>
    </xf>
    <xf numFmtId="4" fontId="20" fillId="0" borderId="3" xfId="0" applyNumberFormat="1" applyFont="1" applyBorder="1" applyAlignment="1">
      <alignment horizontal="center" vertical="justify" wrapText="1"/>
    </xf>
    <xf numFmtId="4" fontId="26" fillId="0" borderId="7" xfId="0" applyNumberFormat="1" applyFont="1" applyBorder="1" applyAlignment="1">
      <alignment horizontal="center" vertical="justify" wrapText="1"/>
    </xf>
    <xf numFmtId="0" fontId="27" fillId="0" borderId="0" xfId="0" applyFont="1"/>
    <xf numFmtId="0" fontId="27" fillId="0" borderId="46" xfId="0" applyFont="1" applyBorder="1"/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/>
    <xf numFmtId="0" fontId="11" fillId="0" borderId="6" xfId="0" applyFont="1" applyBorder="1"/>
    <xf numFmtId="4" fontId="25" fillId="0" borderId="8" xfId="0" applyNumberFormat="1" applyFont="1" applyBorder="1" applyAlignment="1">
      <alignment horizontal="center" vertical="center" wrapText="1"/>
    </xf>
    <xf numFmtId="4" fontId="25" fillId="0" borderId="9" xfId="0" applyNumberFormat="1" applyFont="1" applyBorder="1" applyAlignment="1">
      <alignment horizontal="center" vertical="center" wrapText="1"/>
    </xf>
    <xf numFmtId="4" fontId="25" fillId="0" borderId="10" xfId="0" applyNumberFormat="1" applyFont="1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3" borderId="27" xfId="0" applyFont="1" applyFill="1" applyBorder="1" applyAlignment="1">
      <alignment horizontal="left" vertical="center" wrapText="1"/>
    </xf>
    <xf numFmtId="0" fontId="15" fillId="3" borderId="33" xfId="0" applyFont="1" applyFill="1" applyBorder="1" applyAlignment="1">
      <alignment horizontal="left" vertical="center" wrapText="1"/>
    </xf>
    <xf numFmtId="0" fontId="15" fillId="3" borderId="54" xfId="0" applyFont="1" applyFill="1" applyBorder="1" applyAlignment="1">
      <alignment horizontal="left" vertical="top" wrapText="1"/>
    </xf>
    <xf numFmtId="0" fontId="15" fillId="3" borderId="12" xfId="0" applyFont="1" applyFill="1" applyBorder="1" applyAlignment="1">
      <alignment horizontal="left" vertical="top" wrapText="1"/>
    </xf>
    <xf numFmtId="0" fontId="16" fillId="0" borderId="2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4" fontId="12" fillId="0" borderId="9" xfId="0" applyNumberFormat="1" applyFont="1" applyBorder="1" applyAlignment="1">
      <alignment horizontal="center" vertical="center"/>
    </xf>
    <xf numFmtId="4" fontId="12" fillId="0" borderId="2" xfId="0" applyNumberFormat="1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5" fillId="3" borderId="59" xfId="0" applyFont="1" applyFill="1" applyBorder="1" applyAlignment="1">
      <alignment horizontal="left" vertical="top" wrapText="1"/>
    </xf>
    <xf numFmtId="0" fontId="15" fillId="3" borderId="15" xfId="0" applyFont="1" applyFill="1" applyBorder="1" applyAlignment="1">
      <alignment horizontal="left" vertical="top" wrapText="1"/>
    </xf>
    <xf numFmtId="0" fontId="16" fillId="0" borderId="25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/>
    </xf>
    <xf numFmtId="0" fontId="11" fillId="0" borderId="53" xfId="0" applyFont="1" applyBorder="1" applyAlignment="1">
      <alignment horizontal="center"/>
    </xf>
    <xf numFmtId="0" fontId="14" fillId="0" borderId="26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60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left" vertical="top" wrapText="1"/>
    </xf>
    <xf numFmtId="0" fontId="15" fillId="3" borderId="2" xfId="0" applyFont="1" applyFill="1" applyBorder="1" applyAlignment="1">
      <alignment horizontal="left" vertical="top" wrapText="1"/>
    </xf>
    <xf numFmtId="0" fontId="15" fillId="3" borderId="58" xfId="0" applyFont="1" applyFill="1" applyBorder="1" applyAlignment="1">
      <alignment horizontal="left" vertical="top" wrapText="1"/>
    </xf>
    <xf numFmtId="0" fontId="16" fillId="0" borderId="56" xfId="0" applyFont="1" applyBorder="1" applyAlignment="1">
      <alignment horizontal="center" vertical="center"/>
    </xf>
    <xf numFmtId="0" fontId="16" fillId="0" borderId="52" xfId="0" applyFont="1" applyBorder="1" applyAlignment="1">
      <alignment horizontal="center" vertical="center"/>
    </xf>
    <xf numFmtId="0" fontId="16" fillId="0" borderId="53" xfId="0" applyFont="1" applyBorder="1" applyAlignment="1">
      <alignment horizontal="center" vertical="center"/>
    </xf>
  </cellXfs>
  <cellStyles count="51">
    <cellStyle name="Millares" xfId="11" builtinId="3"/>
    <cellStyle name="Millares 10" xfId="33" xr:uid="{00000000-0005-0000-0000-000001000000}"/>
    <cellStyle name="Millares 2" xfId="1" xr:uid="{00000000-0005-0000-0000-000002000000}"/>
    <cellStyle name="Millares 2 2" xfId="35" xr:uid="{00000000-0005-0000-0000-000003000000}"/>
    <cellStyle name="Millares 2 3" xfId="46" xr:uid="{00000000-0005-0000-0000-000004000000}"/>
    <cellStyle name="Millares 3" xfId="2" xr:uid="{00000000-0005-0000-0000-000005000000}"/>
    <cellStyle name="Millares 3 2" xfId="32" xr:uid="{00000000-0005-0000-0000-000006000000}"/>
    <cellStyle name="Millares 4" xfId="3" xr:uid="{00000000-0005-0000-0000-000007000000}"/>
    <cellStyle name="Millares 4 3" xfId="25" xr:uid="{00000000-0005-0000-0000-000008000000}"/>
    <cellStyle name="Millares 5" xfId="43" xr:uid="{00000000-0005-0000-0000-000009000000}"/>
    <cellStyle name="Moneda" xfId="6" builtinId="4"/>
    <cellStyle name="Moneda [0] 2" xfId="15" xr:uid="{00000000-0005-0000-0000-00000B000000}"/>
    <cellStyle name="Moneda [0] 3 2" xfId="24" xr:uid="{00000000-0005-0000-0000-00000C000000}"/>
    <cellStyle name="Moneda 2" xfId="7" xr:uid="{00000000-0005-0000-0000-00000D000000}"/>
    <cellStyle name="Moneda 2 2" xfId="45" xr:uid="{00000000-0005-0000-0000-00000E000000}"/>
    <cellStyle name="Moneda 2 2 2" xfId="16" xr:uid="{00000000-0005-0000-0000-00000F000000}"/>
    <cellStyle name="Moneda 2 3" xfId="38" xr:uid="{00000000-0005-0000-0000-000010000000}"/>
    <cellStyle name="Moneda 3" xfId="8" xr:uid="{00000000-0005-0000-0000-000011000000}"/>
    <cellStyle name="Moneda 3 2" xfId="10" xr:uid="{00000000-0005-0000-0000-000012000000}"/>
    <cellStyle name="Moneda 30" xfId="28" xr:uid="{00000000-0005-0000-0000-000013000000}"/>
    <cellStyle name="Moneda 4" xfId="23" xr:uid="{00000000-0005-0000-0000-000014000000}"/>
    <cellStyle name="Moneda 4 2" xfId="22" xr:uid="{00000000-0005-0000-0000-000015000000}"/>
    <cellStyle name="Moneda 5" xfId="29" xr:uid="{00000000-0005-0000-0000-000016000000}"/>
    <cellStyle name="Moneda 5 2" xfId="48" xr:uid="{00000000-0005-0000-0000-000017000000}"/>
    <cellStyle name="Moneda 6" xfId="47" xr:uid="{00000000-0005-0000-0000-000018000000}"/>
    <cellStyle name="Moneda 7" xfId="50" xr:uid="{00000000-0005-0000-0000-000019000000}"/>
    <cellStyle name="Normal" xfId="0" builtinId="0"/>
    <cellStyle name="Normal 10 2" xfId="37" xr:uid="{00000000-0005-0000-0000-00001B000000}"/>
    <cellStyle name="Normal 2" xfId="4" xr:uid="{00000000-0005-0000-0000-00001C000000}"/>
    <cellStyle name="Normal 2 2" xfId="30" xr:uid="{00000000-0005-0000-0000-00001D000000}"/>
    <cellStyle name="Normal 2 2 2" xfId="27" xr:uid="{00000000-0005-0000-0000-00001E000000}"/>
    <cellStyle name="Normal 2 2 2 2" xfId="39" xr:uid="{00000000-0005-0000-0000-00001F000000}"/>
    <cellStyle name="Normal 20" xfId="42" xr:uid="{00000000-0005-0000-0000-000020000000}"/>
    <cellStyle name="Normal 22" xfId="36" xr:uid="{00000000-0005-0000-0000-000021000000}"/>
    <cellStyle name="Normal 3" xfId="5" xr:uid="{00000000-0005-0000-0000-000022000000}"/>
    <cellStyle name="Normal 3 2" xfId="20" xr:uid="{00000000-0005-0000-0000-000023000000}"/>
    <cellStyle name="Normal 4" xfId="9" xr:uid="{00000000-0005-0000-0000-000024000000}"/>
    <cellStyle name="Normal 4 2" xfId="14" xr:uid="{00000000-0005-0000-0000-000025000000}"/>
    <cellStyle name="Normal 5" xfId="26" xr:uid="{00000000-0005-0000-0000-000026000000}"/>
    <cellStyle name="Normal 6" xfId="34" xr:uid="{00000000-0005-0000-0000-000027000000}"/>
    <cellStyle name="Normal 7" xfId="40" xr:uid="{00000000-0005-0000-0000-000028000000}"/>
    <cellStyle name="Normal 8" xfId="41" xr:uid="{00000000-0005-0000-0000-000029000000}"/>
    <cellStyle name="Normal 9" xfId="49" xr:uid="{00000000-0005-0000-0000-00002A000000}"/>
    <cellStyle name="Normal_AIU" xfId="18" xr:uid="{00000000-0005-0000-0000-00002B000000}"/>
    <cellStyle name="Normal_FORMATO Análisis de precios unitarios 2 2" xfId="21" xr:uid="{00000000-0005-0000-0000-00002C000000}"/>
    <cellStyle name="Porcentaje" xfId="12" builtinId="5"/>
    <cellStyle name="Porcentaje 2" xfId="13" xr:uid="{00000000-0005-0000-0000-00002E000000}"/>
    <cellStyle name="Porcentaje 2 2" xfId="17" xr:uid="{00000000-0005-0000-0000-00002F000000}"/>
    <cellStyle name="Porcentaje 3" xfId="19" xr:uid="{00000000-0005-0000-0000-000030000000}"/>
    <cellStyle name="Porcentaje 4" xfId="31" xr:uid="{00000000-0005-0000-0000-000031000000}"/>
    <cellStyle name="Porcentaje 5" xfId="44" xr:uid="{00000000-0005-0000-0000-000032000000}"/>
  </cellStyles>
  <dxfs count="1">
    <dxf>
      <fill>
        <patternFill>
          <bgColor theme="4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5.xml"/><Relationship Id="rId117" Type="http://schemas.openxmlformats.org/officeDocument/2006/relationships/externalLink" Target="externalLinks/externalLink106.xml"/><Relationship Id="rId21" Type="http://schemas.openxmlformats.org/officeDocument/2006/relationships/externalLink" Target="externalLinks/externalLink10.xml"/><Relationship Id="rId42" Type="http://schemas.openxmlformats.org/officeDocument/2006/relationships/externalLink" Target="externalLinks/externalLink31.xml"/><Relationship Id="rId47" Type="http://schemas.openxmlformats.org/officeDocument/2006/relationships/externalLink" Target="externalLinks/externalLink36.xml"/><Relationship Id="rId63" Type="http://schemas.openxmlformats.org/officeDocument/2006/relationships/externalLink" Target="externalLinks/externalLink52.xml"/><Relationship Id="rId68" Type="http://schemas.openxmlformats.org/officeDocument/2006/relationships/externalLink" Target="externalLinks/externalLink57.xml"/><Relationship Id="rId84" Type="http://schemas.openxmlformats.org/officeDocument/2006/relationships/externalLink" Target="externalLinks/externalLink73.xml"/><Relationship Id="rId89" Type="http://schemas.openxmlformats.org/officeDocument/2006/relationships/externalLink" Target="externalLinks/externalLink78.xml"/><Relationship Id="rId112" Type="http://schemas.openxmlformats.org/officeDocument/2006/relationships/externalLink" Target="externalLinks/externalLink101.xml"/><Relationship Id="rId16" Type="http://schemas.openxmlformats.org/officeDocument/2006/relationships/externalLink" Target="externalLinks/externalLink5.xml"/><Relationship Id="rId107" Type="http://schemas.openxmlformats.org/officeDocument/2006/relationships/externalLink" Target="externalLinks/externalLink96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21.xml"/><Relationship Id="rId37" Type="http://schemas.openxmlformats.org/officeDocument/2006/relationships/externalLink" Target="externalLinks/externalLink26.xml"/><Relationship Id="rId53" Type="http://schemas.openxmlformats.org/officeDocument/2006/relationships/externalLink" Target="externalLinks/externalLink42.xml"/><Relationship Id="rId58" Type="http://schemas.openxmlformats.org/officeDocument/2006/relationships/externalLink" Target="externalLinks/externalLink47.xml"/><Relationship Id="rId74" Type="http://schemas.openxmlformats.org/officeDocument/2006/relationships/externalLink" Target="externalLinks/externalLink63.xml"/><Relationship Id="rId79" Type="http://schemas.openxmlformats.org/officeDocument/2006/relationships/externalLink" Target="externalLinks/externalLink68.xml"/><Relationship Id="rId102" Type="http://schemas.openxmlformats.org/officeDocument/2006/relationships/externalLink" Target="externalLinks/externalLink91.xml"/><Relationship Id="rId123" Type="http://schemas.openxmlformats.org/officeDocument/2006/relationships/externalLink" Target="externalLinks/externalLink112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9.xml"/><Relationship Id="rId95" Type="http://schemas.openxmlformats.org/officeDocument/2006/relationships/externalLink" Target="externalLinks/externalLink84.xml"/><Relationship Id="rId22" Type="http://schemas.openxmlformats.org/officeDocument/2006/relationships/externalLink" Target="externalLinks/externalLink11.xml"/><Relationship Id="rId27" Type="http://schemas.openxmlformats.org/officeDocument/2006/relationships/externalLink" Target="externalLinks/externalLink16.xml"/><Relationship Id="rId43" Type="http://schemas.openxmlformats.org/officeDocument/2006/relationships/externalLink" Target="externalLinks/externalLink32.xml"/><Relationship Id="rId48" Type="http://schemas.openxmlformats.org/officeDocument/2006/relationships/externalLink" Target="externalLinks/externalLink37.xml"/><Relationship Id="rId64" Type="http://schemas.openxmlformats.org/officeDocument/2006/relationships/externalLink" Target="externalLinks/externalLink53.xml"/><Relationship Id="rId69" Type="http://schemas.openxmlformats.org/officeDocument/2006/relationships/externalLink" Target="externalLinks/externalLink58.xml"/><Relationship Id="rId113" Type="http://schemas.openxmlformats.org/officeDocument/2006/relationships/externalLink" Target="externalLinks/externalLink102.xml"/><Relationship Id="rId118" Type="http://schemas.openxmlformats.org/officeDocument/2006/relationships/externalLink" Target="externalLinks/externalLink107.xml"/><Relationship Id="rId80" Type="http://schemas.openxmlformats.org/officeDocument/2006/relationships/externalLink" Target="externalLinks/externalLink69.xml"/><Relationship Id="rId85" Type="http://schemas.openxmlformats.org/officeDocument/2006/relationships/externalLink" Target="externalLinks/externalLink74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33" Type="http://schemas.openxmlformats.org/officeDocument/2006/relationships/externalLink" Target="externalLinks/externalLink22.xml"/><Relationship Id="rId38" Type="http://schemas.openxmlformats.org/officeDocument/2006/relationships/externalLink" Target="externalLinks/externalLink27.xml"/><Relationship Id="rId59" Type="http://schemas.openxmlformats.org/officeDocument/2006/relationships/externalLink" Target="externalLinks/externalLink48.xml"/><Relationship Id="rId103" Type="http://schemas.openxmlformats.org/officeDocument/2006/relationships/externalLink" Target="externalLinks/externalLink92.xml"/><Relationship Id="rId108" Type="http://schemas.openxmlformats.org/officeDocument/2006/relationships/externalLink" Target="externalLinks/externalLink97.xml"/><Relationship Id="rId124" Type="http://schemas.openxmlformats.org/officeDocument/2006/relationships/theme" Target="theme/theme1.xml"/><Relationship Id="rId54" Type="http://schemas.openxmlformats.org/officeDocument/2006/relationships/externalLink" Target="externalLinks/externalLink43.xml"/><Relationship Id="rId70" Type="http://schemas.openxmlformats.org/officeDocument/2006/relationships/externalLink" Target="externalLinks/externalLink59.xml"/><Relationship Id="rId75" Type="http://schemas.openxmlformats.org/officeDocument/2006/relationships/externalLink" Target="externalLinks/externalLink64.xml"/><Relationship Id="rId91" Type="http://schemas.openxmlformats.org/officeDocument/2006/relationships/externalLink" Target="externalLinks/externalLink80.xml"/><Relationship Id="rId96" Type="http://schemas.openxmlformats.org/officeDocument/2006/relationships/externalLink" Target="externalLinks/externalLink8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2.xml"/><Relationship Id="rId28" Type="http://schemas.openxmlformats.org/officeDocument/2006/relationships/externalLink" Target="externalLinks/externalLink17.xml"/><Relationship Id="rId49" Type="http://schemas.openxmlformats.org/officeDocument/2006/relationships/externalLink" Target="externalLinks/externalLink38.xml"/><Relationship Id="rId114" Type="http://schemas.openxmlformats.org/officeDocument/2006/relationships/externalLink" Target="externalLinks/externalLink103.xml"/><Relationship Id="rId119" Type="http://schemas.openxmlformats.org/officeDocument/2006/relationships/externalLink" Target="externalLinks/externalLink108.xml"/><Relationship Id="rId44" Type="http://schemas.openxmlformats.org/officeDocument/2006/relationships/externalLink" Target="externalLinks/externalLink33.xml"/><Relationship Id="rId60" Type="http://schemas.openxmlformats.org/officeDocument/2006/relationships/externalLink" Target="externalLinks/externalLink49.xml"/><Relationship Id="rId65" Type="http://schemas.openxmlformats.org/officeDocument/2006/relationships/externalLink" Target="externalLinks/externalLink54.xml"/><Relationship Id="rId81" Type="http://schemas.openxmlformats.org/officeDocument/2006/relationships/externalLink" Target="externalLinks/externalLink70.xml"/><Relationship Id="rId86" Type="http://schemas.openxmlformats.org/officeDocument/2006/relationships/externalLink" Target="externalLinks/externalLink75.xml"/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39" Type="http://schemas.openxmlformats.org/officeDocument/2006/relationships/externalLink" Target="externalLinks/externalLink28.xml"/><Relationship Id="rId109" Type="http://schemas.openxmlformats.org/officeDocument/2006/relationships/externalLink" Target="externalLinks/externalLink98.xml"/><Relationship Id="rId34" Type="http://schemas.openxmlformats.org/officeDocument/2006/relationships/externalLink" Target="externalLinks/externalLink23.xml"/><Relationship Id="rId50" Type="http://schemas.openxmlformats.org/officeDocument/2006/relationships/externalLink" Target="externalLinks/externalLink39.xml"/><Relationship Id="rId55" Type="http://schemas.openxmlformats.org/officeDocument/2006/relationships/externalLink" Target="externalLinks/externalLink44.xml"/><Relationship Id="rId76" Type="http://schemas.openxmlformats.org/officeDocument/2006/relationships/externalLink" Target="externalLinks/externalLink65.xml"/><Relationship Id="rId97" Type="http://schemas.openxmlformats.org/officeDocument/2006/relationships/externalLink" Target="externalLinks/externalLink86.xml"/><Relationship Id="rId104" Type="http://schemas.openxmlformats.org/officeDocument/2006/relationships/externalLink" Target="externalLinks/externalLink93.xml"/><Relationship Id="rId120" Type="http://schemas.openxmlformats.org/officeDocument/2006/relationships/externalLink" Target="externalLinks/externalLink109.xml"/><Relationship Id="rId125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0.xml"/><Relationship Id="rId92" Type="http://schemas.openxmlformats.org/officeDocument/2006/relationships/externalLink" Target="externalLinks/externalLink8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8.xml"/><Relationship Id="rId24" Type="http://schemas.openxmlformats.org/officeDocument/2006/relationships/externalLink" Target="externalLinks/externalLink13.xml"/><Relationship Id="rId40" Type="http://schemas.openxmlformats.org/officeDocument/2006/relationships/externalLink" Target="externalLinks/externalLink29.xml"/><Relationship Id="rId45" Type="http://schemas.openxmlformats.org/officeDocument/2006/relationships/externalLink" Target="externalLinks/externalLink34.xml"/><Relationship Id="rId66" Type="http://schemas.openxmlformats.org/officeDocument/2006/relationships/externalLink" Target="externalLinks/externalLink55.xml"/><Relationship Id="rId87" Type="http://schemas.openxmlformats.org/officeDocument/2006/relationships/externalLink" Target="externalLinks/externalLink76.xml"/><Relationship Id="rId110" Type="http://schemas.openxmlformats.org/officeDocument/2006/relationships/externalLink" Target="externalLinks/externalLink99.xml"/><Relationship Id="rId115" Type="http://schemas.openxmlformats.org/officeDocument/2006/relationships/externalLink" Target="externalLinks/externalLink104.xml"/><Relationship Id="rId61" Type="http://schemas.openxmlformats.org/officeDocument/2006/relationships/externalLink" Target="externalLinks/externalLink50.xml"/><Relationship Id="rId82" Type="http://schemas.openxmlformats.org/officeDocument/2006/relationships/externalLink" Target="externalLinks/externalLink71.xml"/><Relationship Id="rId1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3.xml"/><Relationship Id="rId30" Type="http://schemas.openxmlformats.org/officeDocument/2006/relationships/externalLink" Target="externalLinks/externalLink19.xml"/><Relationship Id="rId35" Type="http://schemas.openxmlformats.org/officeDocument/2006/relationships/externalLink" Target="externalLinks/externalLink24.xml"/><Relationship Id="rId56" Type="http://schemas.openxmlformats.org/officeDocument/2006/relationships/externalLink" Target="externalLinks/externalLink45.xml"/><Relationship Id="rId77" Type="http://schemas.openxmlformats.org/officeDocument/2006/relationships/externalLink" Target="externalLinks/externalLink66.xml"/><Relationship Id="rId100" Type="http://schemas.openxmlformats.org/officeDocument/2006/relationships/externalLink" Target="externalLinks/externalLink89.xml"/><Relationship Id="rId105" Type="http://schemas.openxmlformats.org/officeDocument/2006/relationships/externalLink" Target="externalLinks/externalLink94.xml"/><Relationship Id="rId12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0.xml"/><Relationship Id="rId72" Type="http://schemas.openxmlformats.org/officeDocument/2006/relationships/externalLink" Target="externalLinks/externalLink61.xml"/><Relationship Id="rId93" Type="http://schemas.openxmlformats.org/officeDocument/2006/relationships/externalLink" Target="externalLinks/externalLink82.xml"/><Relationship Id="rId98" Type="http://schemas.openxmlformats.org/officeDocument/2006/relationships/externalLink" Target="externalLinks/externalLink87.xml"/><Relationship Id="rId121" Type="http://schemas.openxmlformats.org/officeDocument/2006/relationships/externalLink" Target="externalLinks/externalLink110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4.xml"/><Relationship Id="rId46" Type="http://schemas.openxmlformats.org/officeDocument/2006/relationships/externalLink" Target="externalLinks/externalLink35.xml"/><Relationship Id="rId67" Type="http://schemas.openxmlformats.org/officeDocument/2006/relationships/externalLink" Target="externalLinks/externalLink56.xml"/><Relationship Id="rId116" Type="http://schemas.openxmlformats.org/officeDocument/2006/relationships/externalLink" Target="externalLinks/externalLink105.xml"/><Relationship Id="rId20" Type="http://schemas.openxmlformats.org/officeDocument/2006/relationships/externalLink" Target="externalLinks/externalLink9.xml"/><Relationship Id="rId41" Type="http://schemas.openxmlformats.org/officeDocument/2006/relationships/externalLink" Target="externalLinks/externalLink30.xml"/><Relationship Id="rId62" Type="http://schemas.openxmlformats.org/officeDocument/2006/relationships/externalLink" Target="externalLinks/externalLink51.xml"/><Relationship Id="rId83" Type="http://schemas.openxmlformats.org/officeDocument/2006/relationships/externalLink" Target="externalLinks/externalLink72.xml"/><Relationship Id="rId88" Type="http://schemas.openxmlformats.org/officeDocument/2006/relationships/externalLink" Target="externalLinks/externalLink77.xml"/><Relationship Id="rId111" Type="http://schemas.openxmlformats.org/officeDocument/2006/relationships/externalLink" Target="externalLinks/externalLink100.xml"/><Relationship Id="rId15" Type="http://schemas.openxmlformats.org/officeDocument/2006/relationships/externalLink" Target="externalLinks/externalLink4.xml"/><Relationship Id="rId36" Type="http://schemas.openxmlformats.org/officeDocument/2006/relationships/externalLink" Target="externalLinks/externalLink25.xml"/><Relationship Id="rId57" Type="http://schemas.openxmlformats.org/officeDocument/2006/relationships/externalLink" Target="externalLinks/externalLink46.xml"/><Relationship Id="rId106" Type="http://schemas.openxmlformats.org/officeDocument/2006/relationships/externalLink" Target="externalLinks/externalLink95.xml"/><Relationship Id="rId127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20.xml"/><Relationship Id="rId52" Type="http://schemas.openxmlformats.org/officeDocument/2006/relationships/externalLink" Target="externalLinks/externalLink41.xml"/><Relationship Id="rId73" Type="http://schemas.openxmlformats.org/officeDocument/2006/relationships/externalLink" Target="externalLinks/externalLink62.xml"/><Relationship Id="rId78" Type="http://schemas.openxmlformats.org/officeDocument/2006/relationships/externalLink" Target="externalLinks/externalLink67.xml"/><Relationship Id="rId94" Type="http://schemas.openxmlformats.org/officeDocument/2006/relationships/externalLink" Target="externalLinks/externalLink83.xml"/><Relationship Id="rId99" Type="http://schemas.openxmlformats.org/officeDocument/2006/relationships/externalLink" Target="externalLinks/externalLink88.xml"/><Relationship Id="rId101" Type="http://schemas.openxmlformats.org/officeDocument/2006/relationships/externalLink" Target="externalLinks/externalLink90.xml"/><Relationship Id="rId122" Type="http://schemas.openxmlformats.org/officeDocument/2006/relationships/externalLink" Target="externalLinks/externalLink11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jpe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" name="Picture 1" descr="logotip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" name="Picture 2" descr="logotipo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4" name="Picture 3" descr="logotipo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5" name="Picture 4" descr="logotipo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6" name="Picture 5" descr="logotipo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7" name="Picture 6" descr="logotipo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8" name="Picture 7" descr="logotipo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9" name="Picture 8" descr="logotipo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0" name="Picture 9" descr="logotipo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1" name="Picture 10" descr="logotipo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2" name="Picture 11" descr="logotipo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3" name="Picture 12" descr="logotipo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4" name="Picture 13" descr="logotipo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5" name="Picture 14" descr="logotipo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6" name="Picture 15" descr="logotipo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7" name="Picture 16" descr="logotipo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8" name="Picture 17" descr="logotipo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9" name="Picture 18" descr="logotipo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0" name="Picture 19" descr="logotipo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1" name="Picture 20" descr="logotipo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2" name="Picture 21" descr="logotipo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3" name="Picture 22" descr="logotipo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4" name="Picture 23" descr="logotipo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5" name="Picture 24" descr="logotipo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6" name="Picture 25" descr="logotipo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7" name="Picture 26" descr="logotipo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8" name="Picture 27" descr="logotipo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9" name="Picture 28" descr="logotipo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0" name="Picture 29" descr="logotipo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1" name="Picture 30" descr="logotipo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2" name="Picture 31" descr="logotipo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3" name="Picture 32" descr="logotipo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4" name="Picture 33" descr="logotipo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5" name="Picture 34" descr="logotipo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6" name="Picture 35" descr="logotipo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7" name="Picture 36" descr="logotipo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8" name="Picture 37" descr="logotipo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9" name="Picture 38" descr="logotipo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40" name="Picture 39" descr="logotipo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41" name="Picture 40" descr="logotipo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42" name="Picture 41" descr="logotipo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43" name="Picture 42" descr="logotipo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44" name="Picture 43" descr="logotipo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45" name="Picture 44" descr="logotipo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46" name="Picture 45" descr="logotipo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47" name="Picture 46" descr="logotipo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48" name="Picture 47" descr="logotipo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49" name="Picture 48" descr="logotipo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50" name="Picture 49" descr="logotipo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51" name="Picture 50" descr="logotipo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52" name="Picture 51" descr="logotipo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53" name="Picture 52" descr="logotipo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54" name="Picture 53" descr="logotipo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55" name="Picture 54" descr="logotipo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56" name="Picture 55" descr="logotipo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57" name="Picture 56" descr="logotipo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58" name="Picture 57" descr="logotipo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59" name="Picture 58" descr="logotipo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60" name="Picture 59" descr="logotipo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61" name="Picture 60" descr="logotipo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62" name="Picture 61" descr="logotipo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63" name="Picture 62" descr="logotipo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64" name="Picture 63" descr="logotipo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65" name="Picture 64" descr="logotipo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66" name="Picture 65" descr="logotipo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67" name="Picture 66" descr="logotipo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68" name="Picture 67" descr="logotipo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69" name="Picture 68" descr="logotipo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70" name="Picture 69" descr="logotipo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71" name="Picture 70" descr="logotipo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72" name="Picture 71" descr="logotipo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73" name="Picture 72" descr="logotipo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74" name="Picture 73" descr="logotipo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75" name="Picture 74" descr="logotipo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76" name="Picture 75" descr="logotipo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77" name="Picture 76" descr="logotipo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78" name="Picture 77" descr="logotipo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79" name="Picture 78" descr="logotipo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80" name="Picture 79" descr="logotipo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81" name="Picture 80" descr="logotipo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82" name="Picture 81" descr="logotipo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83" name="Picture 82" descr="logotipo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84" name="Picture 83" descr="logotipo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85" name="Picture 84" descr="logotipo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86" name="Picture 85" descr="logotipo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87" name="Picture 86" descr="logotipo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88" name="Picture 87" descr="logotipo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89" name="Picture 88" descr="logotipo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90" name="Picture 89" descr="logotipo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91" name="Picture 90" descr="logotipo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92" name="Picture 91" descr="logotipo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93" name="Picture 92" descr="logotipo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94" name="Picture 93" descr="logotipo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95" name="Picture 94" descr="logotipo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96" name="Picture 95" descr="logotipo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97" name="Picture 96" descr="logotipo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98" name="Picture 97" descr="logotipo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99" name="Picture 98" descr="logotipo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00" name="Picture 99" descr="logotipo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01" name="Picture 100" descr="logotipo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02" name="Picture 101" descr="logotipo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03" name="Picture 102" descr="logotipo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04" name="Picture 103" descr="logotipo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05" name="Picture 104" descr="logotipo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06" name="Picture 105" descr="logotipo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07" name="Picture 106" descr="logotipo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08" name="Picture 107" descr="logotipo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09" name="Picture 108" descr="logotipo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10" name="Picture 109" descr="logotipo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11" name="Picture 110" descr="logotipo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12" name="Picture 111" descr="logotipo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13" name="Picture 112" descr="logotipo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14" name="Picture 113" descr="logotipo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15" name="Picture 114" descr="logotipo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16" name="Picture 115" descr="logotipo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17" name="Picture 116" descr="logotipo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18" name="Picture 117" descr="logotipo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19" name="Picture 118" descr="logotipo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20" name="Picture 119" descr="logotipo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21" name="Picture 120" descr="logotipo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22" name="Picture 121" descr="logotipo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23" name="Picture 122" descr="logotipo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24" name="Picture 123" descr="logotipo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25" name="Picture 124" descr="logotipo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26" name="Picture 125" descr="logotipo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27" name="Picture 126" descr="logotipo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28" name="Picture 127" descr="logotipo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29" name="Picture 128" descr="logotipo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30" name="Picture 129" descr="logotipo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31" name="Picture 130" descr="logotipo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32" name="Picture 131" descr="logotipo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33" name="Picture 132" descr="logotipo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34" name="Picture 133" descr="logotipo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35" name="Picture 134" descr="logotipo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36" name="Picture 135" descr="logotipo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37" name="Picture 136" descr="logotipo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38" name="Picture 137" descr="logotipo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39" name="Picture 138" descr="logotipo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40" name="Picture 139" descr="logotipo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41" name="Picture 140" descr="logotipo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42" name="Picture 141" descr="logotipo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43" name="Picture 142" descr="logotipo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44" name="Picture 143" descr="logotipo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45" name="Picture 144" descr="logotipo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46" name="Picture 145" descr="logotipo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47" name="Picture 146" descr="logotipo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48" name="Picture 147" descr="logotipo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49" name="Picture 148" descr="logotipo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50" name="Picture 149" descr="logotipo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51" name="Picture 150" descr="logotipo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52" name="Picture 151" descr="logotipo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53" name="Picture 152" descr="logotipo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54" name="Picture 153" descr="logotipo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55" name="Picture 154" descr="logotipo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56" name="Picture 155" descr="logotipo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57" name="Picture 156" descr="logotipo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58" name="Picture 157" descr="logotipo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59" name="Picture 158" descr="logotipo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60" name="Picture 159" descr="logotipo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61" name="Picture 160" descr="logotipo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62" name="Picture 161" descr="logotipo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63" name="Picture 162" descr="logotipo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64" name="Picture 163" descr="logotipo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65" name="Picture 164" descr="logotipo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66" name="Picture 165" descr="logotipo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67" name="Picture 166" descr="logotipo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68" name="Picture 167" descr="logotipo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69" name="Picture 168" descr="logotipo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70" name="Picture 169" descr="logotipo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71" name="Picture 170" descr="logotipo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72" name="Picture 171" descr="logotipo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73" name="Picture 172" descr="logotipo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74" name="Picture 173" descr="logotipo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75" name="Picture 174" descr="logotipo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76" name="Picture 175" descr="logotipo">
          <a:extLst>
            <a:ext uri="{FF2B5EF4-FFF2-40B4-BE49-F238E27FC236}">
              <a16:creationId xmlns:a16="http://schemas.microsoft.com/office/drawing/2014/main" id="{00000000-0008-0000-06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77" name="Picture 176" descr="logotipo">
          <a:extLst>
            <a:ext uri="{FF2B5EF4-FFF2-40B4-BE49-F238E27FC236}">
              <a16:creationId xmlns:a16="http://schemas.microsoft.com/office/drawing/2014/main" id="{00000000-0008-0000-06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78" name="Picture 177" descr="logotipo">
          <a:extLst>
            <a:ext uri="{FF2B5EF4-FFF2-40B4-BE49-F238E27FC236}">
              <a16:creationId xmlns:a16="http://schemas.microsoft.com/office/drawing/2014/main" id="{00000000-0008-0000-06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79" name="Picture 178" descr="logotipo">
          <a:extLst>
            <a:ext uri="{FF2B5EF4-FFF2-40B4-BE49-F238E27FC236}">
              <a16:creationId xmlns:a16="http://schemas.microsoft.com/office/drawing/2014/main" id="{00000000-0008-0000-06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80" name="Picture 179" descr="logotipo">
          <a:extLst>
            <a:ext uri="{FF2B5EF4-FFF2-40B4-BE49-F238E27FC236}">
              <a16:creationId xmlns:a16="http://schemas.microsoft.com/office/drawing/2014/main" id="{00000000-0008-0000-06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81" name="Picture 180" descr="logotipo">
          <a:extLst>
            <a:ext uri="{FF2B5EF4-FFF2-40B4-BE49-F238E27FC236}">
              <a16:creationId xmlns:a16="http://schemas.microsoft.com/office/drawing/2014/main" id="{00000000-0008-0000-06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82" name="Picture 181" descr="logotipo">
          <a:extLst>
            <a:ext uri="{FF2B5EF4-FFF2-40B4-BE49-F238E27FC236}">
              <a16:creationId xmlns:a16="http://schemas.microsoft.com/office/drawing/2014/main" id="{00000000-0008-0000-06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83" name="Picture 182" descr="logotipo">
          <a:extLst>
            <a:ext uri="{FF2B5EF4-FFF2-40B4-BE49-F238E27FC236}">
              <a16:creationId xmlns:a16="http://schemas.microsoft.com/office/drawing/2014/main" id="{00000000-0008-0000-06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84" name="Picture 183" descr="logotipo">
          <a:extLst>
            <a:ext uri="{FF2B5EF4-FFF2-40B4-BE49-F238E27FC236}">
              <a16:creationId xmlns:a16="http://schemas.microsoft.com/office/drawing/2014/main" id="{00000000-0008-0000-06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85" name="Picture 184" descr="logotipo">
          <a:extLst>
            <a:ext uri="{FF2B5EF4-FFF2-40B4-BE49-F238E27FC236}">
              <a16:creationId xmlns:a16="http://schemas.microsoft.com/office/drawing/2014/main" id="{00000000-0008-0000-06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86" name="Picture 185" descr="logotipo">
          <a:extLst>
            <a:ext uri="{FF2B5EF4-FFF2-40B4-BE49-F238E27FC236}">
              <a16:creationId xmlns:a16="http://schemas.microsoft.com/office/drawing/2014/main" id="{00000000-0008-0000-06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87" name="Picture 186" descr="logotipo">
          <a:extLst>
            <a:ext uri="{FF2B5EF4-FFF2-40B4-BE49-F238E27FC236}">
              <a16:creationId xmlns:a16="http://schemas.microsoft.com/office/drawing/2014/main" id="{00000000-0008-0000-06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88" name="Picture 187" descr="logotipo">
          <a:extLst>
            <a:ext uri="{FF2B5EF4-FFF2-40B4-BE49-F238E27FC236}">
              <a16:creationId xmlns:a16="http://schemas.microsoft.com/office/drawing/2014/main" id="{00000000-0008-0000-06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89" name="Picture 188" descr="logotipo">
          <a:extLst>
            <a:ext uri="{FF2B5EF4-FFF2-40B4-BE49-F238E27FC236}">
              <a16:creationId xmlns:a16="http://schemas.microsoft.com/office/drawing/2014/main" id="{00000000-0008-0000-06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90" name="Picture 189" descr="logotipo">
          <a:extLst>
            <a:ext uri="{FF2B5EF4-FFF2-40B4-BE49-F238E27FC236}">
              <a16:creationId xmlns:a16="http://schemas.microsoft.com/office/drawing/2014/main" id="{00000000-0008-0000-06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91" name="Picture 190" descr="logotipo">
          <a:extLst>
            <a:ext uri="{FF2B5EF4-FFF2-40B4-BE49-F238E27FC236}">
              <a16:creationId xmlns:a16="http://schemas.microsoft.com/office/drawing/2014/main" id="{00000000-0008-0000-06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92" name="Picture 191" descr="logotipo">
          <a:extLst>
            <a:ext uri="{FF2B5EF4-FFF2-40B4-BE49-F238E27FC236}">
              <a16:creationId xmlns:a16="http://schemas.microsoft.com/office/drawing/2014/main" id="{00000000-0008-0000-06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93" name="Picture 192" descr="logotipo">
          <a:extLst>
            <a:ext uri="{FF2B5EF4-FFF2-40B4-BE49-F238E27FC236}">
              <a16:creationId xmlns:a16="http://schemas.microsoft.com/office/drawing/2014/main" id="{00000000-0008-0000-06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94" name="Picture 193" descr="logotipo">
          <a:extLst>
            <a:ext uri="{FF2B5EF4-FFF2-40B4-BE49-F238E27FC236}">
              <a16:creationId xmlns:a16="http://schemas.microsoft.com/office/drawing/2014/main" id="{00000000-0008-0000-06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95" name="Picture 194" descr="logotipo">
          <a:extLst>
            <a:ext uri="{FF2B5EF4-FFF2-40B4-BE49-F238E27FC236}">
              <a16:creationId xmlns:a16="http://schemas.microsoft.com/office/drawing/2014/main" id="{00000000-0008-0000-06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96" name="Picture 195" descr="logotipo">
          <a:extLst>
            <a:ext uri="{FF2B5EF4-FFF2-40B4-BE49-F238E27FC236}">
              <a16:creationId xmlns:a16="http://schemas.microsoft.com/office/drawing/2014/main" id="{00000000-0008-0000-06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97" name="Picture 196" descr="logotipo">
          <a:extLst>
            <a:ext uri="{FF2B5EF4-FFF2-40B4-BE49-F238E27FC236}">
              <a16:creationId xmlns:a16="http://schemas.microsoft.com/office/drawing/2014/main" id="{00000000-0008-0000-06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98" name="Picture 197" descr="logotipo">
          <a:extLst>
            <a:ext uri="{FF2B5EF4-FFF2-40B4-BE49-F238E27FC236}">
              <a16:creationId xmlns:a16="http://schemas.microsoft.com/office/drawing/2014/main" id="{00000000-0008-0000-06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199" name="Picture 198" descr="logotipo">
          <a:extLst>
            <a:ext uri="{FF2B5EF4-FFF2-40B4-BE49-F238E27FC236}">
              <a16:creationId xmlns:a16="http://schemas.microsoft.com/office/drawing/2014/main" id="{00000000-0008-0000-06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00" name="Picture 199" descr="logotipo">
          <a:extLst>
            <a:ext uri="{FF2B5EF4-FFF2-40B4-BE49-F238E27FC236}">
              <a16:creationId xmlns:a16="http://schemas.microsoft.com/office/drawing/2014/main" id="{00000000-0008-0000-06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01" name="Picture 200" descr="logotipo">
          <a:extLst>
            <a:ext uri="{FF2B5EF4-FFF2-40B4-BE49-F238E27FC236}">
              <a16:creationId xmlns:a16="http://schemas.microsoft.com/office/drawing/2014/main" id="{00000000-0008-0000-06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02" name="Picture 201" descr="logotipo">
          <a:extLst>
            <a:ext uri="{FF2B5EF4-FFF2-40B4-BE49-F238E27FC236}">
              <a16:creationId xmlns:a16="http://schemas.microsoft.com/office/drawing/2014/main" id="{00000000-0008-0000-06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03" name="Picture 202" descr="logotipo">
          <a:extLst>
            <a:ext uri="{FF2B5EF4-FFF2-40B4-BE49-F238E27FC236}">
              <a16:creationId xmlns:a16="http://schemas.microsoft.com/office/drawing/2014/main" id="{00000000-0008-0000-06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04" name="Picture 203" descr="logotipo">
          <a:extLst>
            <a:ext uri="{FF2B5EF4-FFF2-40B4-BE49-F238E27FC236}">
              <a16:creationId xmlns:a16="http://schemas.microsoft.com/office/drawing/2014/main" id="{00000000-0008-0000-06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05" name="Picture 204" descr="logotipo">
          <a:extLst>
            <a:ext uri="{FF2B5EF4-FFF2-40B4-BE49-F238E27FC236}">
              <a16:creationId xmlns:a16="http://schemas.microsoft.com/office/drawing/2014/main" id="{00000000-0008-0000-06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06" name="Picture 205" descr="logotipo">
          <a:extLst>
            <a:ext uri="{FF2B5EF4-FFF2-40B4-BE49-F238E27FC236}">
              <a16:creationId xmlns:a16="http://schemas.microsoft.com/office/drawing/2014/main" id="{00000000-0008-0000-06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07" name="Picture 206" descr="logotipo">
          <a:extLst>
            <a:ext uri="{FF2B5EF4-FFF2-40B4-BE49-F238E27FC236}">
              <a16:creationId xmlns:a16="http://schemas.microsoft.com/office/drawing/2014/main" id="{00000000-0008-0000-06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08" name="Picture 207" descr="logotipo">
          <a:extLst>
            <a:ext uri="{FF2B5EF4-FFF2-40B4-BE49-F238E27FC236}">
              <a16:creationId xmlns:a16="http://schemas.microsoft.com/office/drawing/2014/main" id="{00000000-0008-0000-06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09" name="Picture 208" descr="logotipo">
          <a:extLst>
            <a:ext uri="{FF2B5EF4-FFF2-40B4-BE49-F238E27FC236}">
              <a16:creationId xmlns:a16="http://schemas.microsoft.com/office/drawing/2014/main" id="{00000000-0008-0000-06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10" name="Picture 209" descr="logotipo">
          <a:extLst>
            <a:ext uri="{FF2B5EF4-FFF2-40B4-BE49-F238E27FC236}">
              <a16:creationId xmlns:a16="http://schemas.microsoft.com/office/drawing/2014/main" id="{00000000-0008-0000-06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11" name="Picture 210" descr="logotipo">
          <a:extLst>
            <a:ext uri="{FF2B5EF4-FFF2-40B4-BE49-F238E27FC236}">
              <a16:creationId xmlns:a16="http://schemas.microsoft.com/office/drawing/2014/main" id="{00000000-0008-0000-06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12" name="Picture 211" descr="logotipo">
          <a:extLst>
            <a:ext uri="{FF2B5EF4-FFF2-40B4-BE49-F238E27FC236}">
              <a16:creationId xmlns:a16="http://schemas.microsoft.com/office/drawing/2014/main" id="{00000000-0008-0000-06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13" name="Picture 212" descr="logotipo">
          <a:extLst>
            <a:ext uri="{FF2B5EF4-FFF2-40B4-BE49-F238E27FC236}">
              <a16:creationId xmlns:a16="http://schemas.microsoft.com/office/drawing/2014/main" id="{00000000-0008-0000-06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14" name="Picture 213" descr="logotipo">
          <a:extLst>
            <a:ext uri="{FF2B5EF4-FFF2-40B4-BE49-F238E27FC236}">
              <a16:creationId xmlns:a16="http://schemas.microsoft.com/office/drawing/2014/main" id="{00000000-0008-0000-06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15" name="Picture 214" descr="logotipo">
          <a:extLst>
            <a:ext uri="{FF2B5EF4-FFF2-40B4-BE49-F238E27FC236}">
              <a16:creationId xmlns:a16="http://schemas.microsoft.com/office/drawing/2014/main" id="{00000000-0008-0000-06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16" name="Picture 215" descr="logotipo">
          <a:extLst>
            <a:ext uri="{FF2B5EF4-FFF2-40B4-BE49-F238E27FC236}">
              <a16:creationId xmlns:a16="http://schemas.microsoft.com/office/drawing/2014/main" id="{00000000-0008-0000-06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17" name="Picture 216" descr="logotipo">
          <a:extLst>
            <a:ext uri="{FF2B5EF4-FFF2-40B4-BE49-F238E27FC236}">
              <a16:creationId xmlns:a16="http://schemas.microsoft.com/office/drawing/2014/main" id="{00000000-0008-0000-06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18" name="Picture 217" descr="logotipo">
          <a:extLst>
            <a:ext uri="{FF2B5EF4-FFF2-40B4-BE49-F238E27FC236}">
              <a16:creationId xmlns:a16="http://schemas.microsoft.com/office/drawing/2014/main" id="{00000000-0008-0000-06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19" name="Picture 218" descr="logotipo">
          <a:extLst>
            <a:ext uri="{FF2B5EF4-FFF2-40B4-BE49-F238E27FC236}">
              <a16:creationId xmlns:a16="http://schemas.microsoft.com/office/drawing/2014/main" id="{00000000-0008-0000-06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20" name="Picture 219" descr="logotipo">
          <a:extLst>
            <a:ext uri="{FF2B5EF4-FFF2-40B4-BE49-F238E27FC236}">
              <a16:creationId xmlns:a16="http://schemas.microsoft.com/office/drawing/2014/main" id="{00000000-0008-0000-06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21" name="Picture 220" descr="logotipo">
          <a:extLst>
            <a:ext uri="{FF2B5EF4-FFF2-40B4-BE49-F238E27FC236}">
              <a16:creationId xmlns:a16="http://schemas.microsoft.com/office/drawing/2014/main" id="{00000000-0008-0000-06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22" name="Picture 221" descr="logotipo">
          <a:extLst>
            <a:ext uri="{FF2B5EF4-FFF2-40B4-BE49-F238E27FC236}">
              <a16:creationId xmlns:a16="http://schemas.microsoft.com/office/drawing/2014/main" id="{00000000-0008-0000-06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23" name="Picture 222" descr="logotipo">
          <a:extLst>
            <a:ext uri="{FF2B5EF4-FFF2-40B4-BE49-F238E27FC236}">
              <a16:creationId xmlns:a16="http://schemas.microsoft.com/office/drawing/2014/main" id="{00000000-0008-0000-06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24" name="Picture 223" descr="logotipo">
          <a:extLst>
            <a:ext uri="{FF2B5EF4-FFF2-40B4-BE49-F238E27FC236}">
              <a16:creationId xmlns:a16="http://schemas.microsoft.com/office/drawing/2014/main" id="{00000000-0008-0000-06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25" name="Picture 224" descr="logotipo">
          <a:extLst>
            <a:ext uri="{FF2B5EF4-FFF2-40B4-BE49-F238E27FC236}">
              <a16:creationId xmlns:a16="http://schemas.microsoft.com/office/drawing/2014/main" id="{00000000-0008-0000-06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26" name="Picture 225" descr="logotipo">
          <a:extLst>
            <a:ext uri="{FF2B5EF4-FFF2-40B4-BE49-F238E27FC236}">
              <a16:creationId xmlns:a16="http://schemas.microsoft.com/office/drawing/2014/main" id="{00000000-0008-0000-06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27" name="Picture 226" descr="logotipo">
          <a:extLst>
            <a:ext uri="{FF2B5EF4-FFF2-40B4-BE49-F238E27FC236}">
              <a16:creationId xmlns:a16="http://schemas.microsoft.com/office/drawing/2014/main" id="{00000000-0008-0000-06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28" name="Picture 227" descr="logotipo">
          <a:extLst>
            <a:ext uri="{FF2B5EF4-FFF2-40B4-BE49-F238E27FC236}">
              <a16:creationId xmlns:a16="http://schemas.microsoft.com/office/drawing/2014/main" id="{00000000-0008-0000-06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29" name="Picture 228" descr="logotipo">
          <a:extLst>
            <a:ext uri="{FF2B5EF4-FFF2-40B4-BE49-F238E27FC236}">
              <a16:creationId xmlns:a16="http://schemas.microsoft.com/office/drawing/2014/main" id="{00000000-0008-0000-06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30" name="Picture 229" descr="logotipo">
          <a:extLst>
            <a:ext uri="{FF2B5EF4-FFF2-40B4-BE49-F238E27FC236}">
              <a16:creationId xmlns:a16="http://schemas.microsoft.com/office/drawing/2014/main" id="{00000000-0008-0000-06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31" name="Picture 230" descr="logotipo">
          <a:extLst>
            <a:ext uri="{FF2B5EF4-FFF2-40B4-BE49-F238E27FC236}">
              <a16:creationId xmlns:a16="http://schemas.microsoft.com/office/drawing/2014/main" id="{00000000-0008-0000-06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32" name="Picture 231" descr="logotipo">
          <a:extLst>
            <a:ext uri="{FF2B5EF4-FFF2-40B4-BE49-F238E27FC236}">
              <a16:creationId xmlns:a16="http://schemas.microsoft.com/office/drawing/2014/main" id="{00000000-0008-0000-06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33" name="Picture 232" descr="logotipo">
          <a:extLst>
            <a:ext uri="{FF2B5EF4-FFF2-40B4-BE49-F238E27FC236}">
              <a16:creationId xmlns:a16="http://schemas.microsoft.com/office/drawing/2014/main" id="{00000000-0008-0000-06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34" name="Picture 233" descr="logotipo">
          <a:extLst>
            <a:ext uri="{FF2B5EF4-FFF2-40B4-BE49-F238E27FC236}">
              <a16:creationId xmlns:a16="http://schemas.microsoft.com/office/drawing/2014/main" id="{00000000-0008-0000-06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35" name="Picture 234" descr="logotipo">
          <a:extLst>
            <a:ext uri="{FF2B5EF4-FFF2-40B4-BE49-F238E27FC236}">
              <a16:creationId xmlns:a16="http://schemas.microsoft.com/office/drawing/2014/main" id="{00000000-0008-0000-06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36" name="Picture 235" descr="logotipo">
          <a:extLst>
            <a:ext uri="{FF2B5EF4-FFF2-40B4-BE49-F238E27FC236}">
              <a16:creationId xmlns:a16="http://schemas.microsoft.com/office/drawing/2014/main" id="{00000000-0008-0000-06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37" name="Picture 236" descr="logotipo">
          <a:extLst>
            <a:ext uri="{FF2B5EF4-FFF2-40B4-BE49-F238E27FC236}">
              <a16:creationId xmlns:a16="http://schemas.microsoft.com/office/drawing/2014/main" id="{00000000-0008-0000-06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38" name="Picture 237" descr="logotipo">
          <a:extLst>
            <a:ext uri="{FF2B5EF4-FFF2-40B4-BE49-F238E27FC236}">
              <a16:creationId xmlns:a16="http://schemas.microsoft.com/office/drawing/2014/main" id="{00000000-0008-0000-06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39" name="Picture 238" descr="logotipo">
          <a:extLst>
            <a:ext uri="{FF2B5EF4-FFF2-40B4-BE49-F238E27FC236}">
              <a16:creationId xmlns:a16="http://schemas.microsoft.com/office/drawing/2014/main" id="{00000000-0008-0000-06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40" name="Picture 239" descr="logotipo">
          <a:extLst>
            <a:ext uri="{FF2B5EF4-FFF2-40B4-BE49-F238E27FC236}">
              <a16:creationId xmlns:a16="http://schemas.microsoft.com/office/drawing/2014/main" id="{00000000-0008-0000-06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41" name="Picture 240" descr="logotipo">
          <a:extLst>
            <a:ext uri="{FF2B5EF4-FFF2-40B4-BE49-F238E27FC236}">
              <a16:creationId xmlns:a16="http://schemas.microsoft.com/office/drawing/2014/main" id="{00000000-0008-0000-06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42" name="Picture 241" descr="logotipo">
          <a:extLst>
            <a:ext uri="{FF2B5EF4-FFF2-40B4-BE49-F238E27FC236}">
              <a16:creationId xmlns:a16="http://schemas.microsoft.com/office/drawing/2014/main" id="{00000000-0008-0000-06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43" name="Picture 242" descr="logotipo">
          <a:extLst>
            <a:ext uri="{FF2B5EF4-FFF2-40B4-BE49-F238E27FC236}">
              <a16:creationId xmlns:a16="http://schemas.microsoft.com/office/drawing/2014/main" id="{00000000-0008-0000-06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44" name="Picture 243" descr="logotipo">
          <a:extLst>
            <a:ext uri="{FF2B5EF4-FFF2-40B4-BE49-F238E27FC236}">
              <a16:creationId xmlns:a16="http://schemas.microsoft.com/office/drawing/2014/main" id="{00000000-0008-0000-06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45" name="Picture 244" descr="logotipo">
          <a:extLst>
            <a:ext uri="{FF2B5EF4-FFF2-40B4-BE49-F238E27FC236}">
              <a16:creationId xmlns:a16="http://schemas.microsoft.com/office/drawing/2014/main" id="{00000000-0008-0000-06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46" name="Picture 245" descr="logotipo">
          <a:extLst>
            <a:ext uri="{FF2B5EF4-FFF2-40B4-BE49-F238E27FC236}">
              <a16:creationId xmlns:a16="http://schemas.microsoft.com/office/drawing/2014/main" id="{00000000-0008-0000-06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47" name="Picture 246" descr="logotipo">
          <a:extLst>
            <a:ext uri="{FF2B5EF4-FFF2-40B4-BE49-F238E27FC236}">
              <a16:creationId xmlns:a16="http://schemas.microsoft.com/office/drawing/2014/main" id="{00000000-0008-0000-06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48" name="Picture 247" descr="logotipo">
          <a:extLst>
            <a:ext uri="{FF2B5EF4-FFF2-40B4-BE49-F238E27FC236}">
              <a16:creationId xmlns:a16="http://schemas.microsoft.com/office/drawing/2014/main" id="{00000000-0008-0000-06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49" name="Picture 248" descr="logotipo">
          <a:extLst>
            <a:ext uri="{FF2B5EF4-FFF2-40B4-BE49-F238E27FC236}">
              <a16:creationId xmlns:a16="http://schemas.microsoft.com/office/drawing/2014/main" id="{00000000-0008-0000-06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50" name="Picture 249" descr="logotipo">
          <a:extLst>
            <a:ext uri="{FF2B5EF4-FFF2-40B4-BE49-F238E27FC236}">
              <a16:creationId xmlns:a16="http://schemas.microsoft.com/office/drawing/2014/main" id="{00000000-0008-0000-06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51" name="Picture 250" descr="logotipo">
          <a:extLst>
            <a:ext uri="{FF2B5EF4-FFF2-40B4-BE49-F238E27FC236}">
              <a16:creationId xmlns:a16="http://schemas.microsoft.com/office/drawing/2014/main" id="{00000000-0008-0000-06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52" name="Picture 251" descr="logotipo">
          <a:extLst>
            <a:ext uri="{FF2B5EF4-FFF2-40B4-BE49-F238E27FC236}">
              <a16:creationId xmlns:a16="http://schemas.microsoft.com/office/drawing/2014/main" id="{00000000-0008-0000-06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53" name="Picture 252" descr="logotipo">
          <a:extLst>
            <a:ext uri="{FF2B5EF4-FFF2-40B4-BE49-F238E27FC236}">
              <a16:creationId xmlns:a16="http://schemas.microsoft.com/office/drawing/2014/main" id="{00000000-0008-0000-06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54" name="Picture 253" descr="logotipo">
          <a:extLst>
            <a:ext uri="{FF2B5EF4-FFF2-40B4-BE49-F238E27FC236}">
              <a16:creationId xmlns:a16="http://schemas.microsoft.com/office/drawing/2014/main" id="{00000000-0008-0000-06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55" name="Picture 254" descr="logotipo">
          <a:extLst>
            <a:ext uri="{FF2B5EF4-FFF2-40B4-BE49-F238E27FC236}">
              <a16:creationId xmlns:a16="http://schemas.microsoft.com/office/drawing/2014/main" id="{00000000-0008-0000-06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56" name="Picture 255" descr="logotipo">
          <a:extLst>
            <a:ext uri="{FF2B5EF4-FFF2-40B4-BE49-F238E27FC236}">
              <a16:creationId xmlns:a16="http://schemas.microsoft.com/office/drawing/2014/main" id="{00000000-0008-0000-06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57" name="Picture 256" descr="logotipo">
          <a:extLst>
            <a:ext uri="{FF2B5EF4-FFF2-40B4-BE49-F238E27FC236}">
              <a16:creationId xmlns:a16="http://schemas.microsoft.com/office/drawing/2014/main" id="{00000000-0008-0000-06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58" name="Picture 257" descr="logotipo">
          <a:extLst>
            <a:ext uri="{FF2B5EF4-FFF2-40B4-BE49-F238E27FC236}">
              <a16:creationId xmlns:a16="http://schemas.microsoft.com/office/drawing/2014/main" id="{00000000-0008-0000-06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59" name="Picture 258" descr="logotipo">
          <a:extLst>
            <a:ext uri="{FF2B5EF4-FFF2-40B4-BE49-F238E27FC236}">
              <a16:creationId xmlns:a16="http://schemas.microsoft.com/office/drawing/2014/main" id="{00000000-0008-0000-06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60" name="Picture 259" descr="logotipo">
          <a:extLst>
            <a:ext uri="{FF2B5EF4-FFF2-40B4-BE49-F238E27FC236}">
              <a16:creationId xmlns:a16="http://schemas.microsoft.com/office/drawing/2014/main" id="{00000000-0008-0000-06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61" name="Picture 260" descr="logotipo">
          <a:extLst>
            <a:ext uri="{FF2B5EF4-FFF2-40B4-BE49-F238E27FC236}">
              <a16:creationId xmlns:a16="http://schemas.microsoft.com/office/drawing/2014/main" id="{00000000-0008-0000-06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62" name="Picture 261" descr="logotipo">
          <a:extLst>
            <a:ext uri="{FF2B5EF4-FFF2-40B4-BE49-F238E27FC236}">
              <a16:creationId xmlns:a16="http://schemas.microsoft.com/office/drawing/2014/main" id="{00000000-0008-0000-06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63" name="Picture 262" descr="logotipo">
          <a:extLst>
            <a:ext uri="{FF2B5EF4-FFF2-40B4-BE49-F238E27FC236}">
              <a16:creationId xmlns:a16="http://schemas.microsoft.com/office/drawing/2014/main" id="{00000000-0008-0000-06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64" name="Picture 263" descr="logotipo">
          <a:extLst>
            <a:ext uri="{FF2B5EF4-FFF2-40B4-BE49-F238E27FC236}">
              <a16:creationId xmlns:a16="http://schemas.microsoft.com/office/drawing/2014/main" id="{00000000-0008-0000-0600-00000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65" name="Picture 264" descr="logotipo">
          <a:extLst>
            <a:ext uri="{FF2B5EF4-FFF2-40B4-BE49-F238E27FC236}">
              <a16:creationId xmlns:a16="http://schemas.microsoft.com/office/drawing/2014/main" id="{00000000-0008-0000-06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66" name="Picture 265" descr="logotipo">
          <a:extLst>
            <a:ext uri="{FF2B5EF4-FFF2-40B4-BE49-F238E27FC236}">
              <a16:creationId xmlns:a16="http://schemas.microsoft.com/office/drawing/2014/main" id="{00000000-0008-0000-06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67" name="Picture 266" descr="logotipo">
          <a:extLst>
            <a:ext uri="{FF2B5EF4-FFF2-40B4-BE49-F238E27FC236}">
              <a16:creationId xmlns:a16="http://schemas.microsoft.com/office/drawing/2014/main" id="{00000000-0008-0000-06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68" name="Picture 267" descr="logotipo">
          <a:extLst>
            <a:ext uri="{FF2B5EF4-FFF2-40B4-BE49-F238E27FC236}">
              <a16:creationId xmlns:a16="http://schemas.microsoft.com/office/drawing/2014/main" id="{00000000-0008-0000-06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69" name="Picture 268" descr="logotipo">
          <a:extLst>
            <a:ext uri="{FF2B5EF4-FFF2-40B4-BE49-F238E27FC236}">
              <a16:creationId xmlns:a16="http://schemas.microsoft.com/office/drawing/2014/main" id="{00000000-0008-0000-06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70" name="Picture 269" descr="logotipo">
          <a:extLst>
            <a:ext uri="{FF2B5EF4-FFF2-40B4-BE49-F238E27FC236}">
              <a16:creationId xmlns:a16="http://schemas.microsoft.com/office/drawing/2014/main" id="{00000000-0008-0000-06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71" name="Picture 270" descr="logotipo">
          <a:extLst>
            <a:ext uri="{FF2B5EF4-FFF2-40B4-BE49-F238E27FC236}">
              <a16:creationId xmlns:a16="http://schemas.microsoft.com/office/drawing/2014/main" id="{00000000-0008-0000-06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72" name="Picture 271" descr="logotipo">
          <a:extLst>
            <a:ext uri="{FF2B5EF4-FFF2-40B4-BE49-F238E27FC236}">
              <a16:creationId xmlns:a16="http://schemas.microsoft.com/office/drawing/2014/main" id="{00000000-0008-0000-06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73" name="Picture 272" descr="logotipo">
          <a:extLst>
            <a:ext uri="{FF2B5EF4-FFF2-40B4-BE49-F238E27FC236}">
              <a16:creationId xmlns:a16="http://schemas.microsoft.com/office/drawing/2014/main" id="{00000000-0008-0000-06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74" name="Picture 273" descr="logotipo">
          <a:extLst>
            <a:ext uri="{FF2B5EF4-FFF2-40B4-BE49-F238E27FC236}">
              <a16:creationId xmlns:a16="http://schemas.microsoft.com/office/drawing/2014/main" id="{00000000-0008-0000-06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75" name="Picture 274" descr="logotipo">
          <a:extLst>
            <a:ext uri="{FF2B5EF4-FFF2-40B4-BE49-F238E27FC236}">
              <a16:creationId xmlns:a16="http://schemas.microsoft.com/office/drawing/2014/main" id="{00000000-0008-0000-06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76" name="Picture 275" descr="logotipo">
          <a:extLst>
            <a:ext uri="{FF2B5EF4-FFF2-40B4-BE49-F238E27FC236}">
              <a16:creationId xmlns:a16="http://schemas.microsoft.com/office/drawing/2014/main" id="{00000000-0008-0000-06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77" name="Picture 276" descr="logotipo">
          <a:extLst>
            <a:ext uri="{FF2B5EF4-FFF2-40B4-BE49-F238E27FC236}">
              <a16:creationId xmlns:a16="http://schemas.microsoft.com/office/drawing/2014/main" id="{00000000-0008-0000-0600-00001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78" name="Picture 277" descr="logotipo">
          <a:extLst>
            <a:ext uri="{FF2B5EF4-FFF2-40B4-BE49-F238E27FC236}">
              <a16:creationId xmlns:a16="http://schemas.microsoft.com/office/drawing/2014/main" id="{00000000-0008-0000-06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79" name="Picture 278" descr="logotipo">
          <a:extLst>
            <a:ext uri="{FF2B5EF4-FFF2-40B4-BE49-F238E27FC236}">
              <a16:creationId xmlns:a16="http://schemas.microsoft.com/office/drawing/2014/main" id="{00000000-0008-0000-06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80" name="Picture 279" descr="logotipo">
          <a:extLst>
            <a:ext uri="{FF2B5EF4-FFF2-40B4-BE49-F238E27FC236}">
              <a16:creationId xmlns:a16="http://schemas.microsoft.com/office/drawing/2014/main" id="{00000000-0008-0000-06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81" name="Picture 280" descr="logotipo">
          <a:extLst>
            <a:ext uri="{FF2B5EF4-FFF2-40B4-BE49-F238E27FC236}">
              <a16:creationId xmlns:a16="http://schemas.microsoft.com/office/drawing/2014/main" id="{00000000-0008-0000-06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82" name="Picture 281" descr="logotipo">
          <a:extLst>
            <a:ext uri="{FF2B5EF4-FFF2-40B4-BE49-F238E27FC236}">
              <a16:creationId xmlns:a16="http://schemas.microsoft.com/office/drawing/2014/main" id="{00000000-0008-0000-06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83" name="Picture 282" descr="logotipo">
          <a:extLst>
            <a:ext uri="{FF2B5EF4-FFF2-40B4-BE49-F238E27FC236}">
              <a16:creationId xmlns:a16="http://schemas.microsoft.com/office/drawing/2014/main" id="{00000000-0008-0000-06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84" name="Picture 283" descr="logotipo">
          <a:extLst>
            <a:ext uri="{FF2B5EF4-FFF2-40B4-BE49-F238E27FC236}">
              <a16:creationId xmlns:a16="http://schemas.microsoft.com/office/drawing/2014/main" id="{00000000-0008-0000-06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85" name="Picture 284" descr="logotipo">
          <a:extLst>
            <a:ext uri="{FF2B5EF4-FFF2-40B4-BE49-F238E27FC236}">
              <a16:creationId xmlns:a16="http://schemas.microsoft.com/office/drawing/2014/main" id="{00000000-0008-0000-06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86" name="Picture 285" descr="logotipo">
          <a:extLst>
            <a:ext uri="{FF2B5EF4-FFF2-40B4-BE49-F238E27FC236}">
              <a16:creationId xmlns:a16="http://schemas.microsoft.com/office/drawing/2014/main" id="{00000000-0008-0000-06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87" name="Picture 286" descr="logotipo">
          <a:extLst>
            <a:ext uri="{FF2B5EF4-FFF2-40B4-BE49-F238E27FC236}">
              <a16:creationId xmlns:a16="http://schemas.microsoft.com/office/drawing/2014/main" id="{00000000-0008-0000-06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88" name="Picture 287" descr="logotipo">
          <a:extLst>
            <a:ext uri="{FF2B5EF4-FFF2-40B4-BE49-F238E27FC236}">
              <a16:creationId xmlns:a16="http://schemas.microsoft.com/office/drawing/2014/main" id="{00000000-0008-0000-06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89" name="Picture 288" descr="logotipo">
          <a:extLst>
            <a:ext uri="{FF2B5EF4-FFF2-40B4-BE49-F238E27FC236}">
              <a16:creationId xmlns:a16="http://schemas.microsoft.com/office/drawing/2014/main" id="{00000000-0008-0000-06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90" name="Picture 289" descr="logotipo">
          <a:extLst>
            <a:ext uri="{FF2B5EF4-FFF2-40B4-BE49-F238E27FC236}">
              <a16:creationId xmlns:a16="http://schemas.microsoft.com/office/drawing/2014/main" id="{00000000-0008-0000-06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91" name="Picture 290" descr="logotipo">
          <a:extLst>
            <a:ext uri="{FF2B5EF4-FFF2-40B4-BE49-F238E27FC236}">
              <a16:creationId xmlns:a16="http://schemas.microsoft.com/office/drawing/2014/main" id="{00000000-0008-0000-06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92" name="Picture 291" descr="logotipo">
          <a:extLst>
            <a:ext uri="{FF2B5EF4-FFF2-40B4-BE49-F238E27FC236}">
              <a16:creationId xmlns:a16="http://schemas.microsoft.com/office/drawing/2014/main" id="{00000000-0008-0000-0600-00002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93" name="Picture 292" descr="logotipo">
          <a:extLst>
            <a:ext uri="{FF2B5EF4-FFF2-40B4-BE49-F238E27FC236}">
              <a16:creationId xmlns:a16="http://schemas.microsoft.com/office/drawing/2014/main" id="{00000000-0008-0000-06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94" name="Picture 293" descr="logotipo">
          <a:extLst>
            <a:ext uri="{FF2B5EF4-FFF2-40B4-BE49-F238E27FC236}">
              <a16:creationId xmlns:a16="http://schemas.microsoft.com/office/drawing/2014/main" id="{00000000-0008-0000-06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95" name="Picture 294" descr="logotipo">
          <a:extLst>
            <a:ext uri="{FF2B5EF4-FFF2-40B4-BE49-F238E27FC236}">
              <a16:creationId xmlns:a16="http://schemas.microsoft.com/office/drawing/2014/main" id="{00000000-0008-0000-06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96" name="Picture 295" descr="logotipo">
          <a:extLst>
            <a:ext uri="{FF2B5EF4-FFF2-40B4-BE49-F238E27FC236}">
              <a16:creationId xmlns:a16="http://schemas.microsoft.com/office/drawing/2014/main" id="{00000000-0008-0000-06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97" name="Picture 296" descr="logotipo">
          <a:extLst>
            <a:ext uri="{FF2B5EF4-FFF2-40B4-BE49-F238E27FC236}">
              <a16:creationId xmlns:a16="http://schemas.microsoft.com/office/drawing/2014/main" id="{00000000-0008-0000-06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98" name="Picture 297" descr="logotipo">
          <a:extLst>
            <a:ext uri="{FF2B5EF4-FFF2-40B4-BE49-F238E27FC236}">
              <a16:creationId xmlns:a16="http://schemas.microsoft.com/office/drawing/2014/main" id="{00000000-0008-0000-06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299" name="Picture 298" descr="logotipo">
          <a:extLst>
            <a:ext uri="{FF2B5EF4-FFF2-40B4-BE49-F238E27FC236}">
              <a16:creationId xmlns:a16="http://schemas.microsoft.com/office/drawing/2014/main" id="{00000000-0008-0000-06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00" name="Picture 299" descr="logotipo">
          <a:extLst>
            <a:ext uri="{FF2B5EF4-FFF2-40B4-BE49-F238E27FC236}">
              <a16:creationId xmlns:a16="http://schemas.microsoft.com/office/drawing/2014/main" id="{00000000-0008-0000-06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01" name="Picture 300" descr="logotipo">
          <a:extLst>
            <a:ext uri="{FF2B5EF4-FFF2-40B4-BE49-F238E27FC236}">
              <a16:creationId xmlns:a16="http://schemas.microsoft.com/office/drawing/2014/main" id="{00000000-0008-0000-06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02" name="Picture 301" descr="logotipo">
          <a:extLst>
            <a:ext uri="{FF2B5EF4-FFF2-40B4-BE49-F238E27FC236}">
              <a16:creationId xmlns:a16="http://schemas.microsoft.com/office/drawing/2014/main" id="{00000000-0008-0000-06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03" name="Picture 302" descr="logotipo">
          <a:extLst>
            <a:ext uri="{FF2B5EF4-FFF2-40B4-BE49-F238E27FC236}">
              <a16:creationId xmlns:a16="http://schemas.microsoft.com/office/drawing/2014/main" id="{00000000-0008-0000-06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04" name="Picture 303" descr="logotipo">
          <a:extLst>
            <a:ext uri="{FF2B5EF4-FFF2-40B4-BE49-F238E27FC236}">
              <a16:creationId xmlns:a16="http://schemas.microsoft.com/office/drawing/2014/main" id="{00000000-0008-0000-06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05" name="Picture 304" descr="logotipo">
          <a:extLst>
            <a:ext uri="{FF2B5EF4-FFF2-40B4-BE49-F238E27FC236}">
              <a16:creationId xmlns:a16="http://schemas.microsoft.com/office/drawing/2014/main" id="{00000000-0008-0000-06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06" name="Picture 305" descr="logotipo">
          <a:extLst>
            <a:ext uri="{FF2B5EF4-FFF2-40B4-BE49-F238E27FC236}">
              <a16:creationId xmlns:a16="http://schemas.microsoft.com/office/drawing/2014/main" id="{00000000-0008-0000-06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07" name="Picture 306" descr="logotipo">
          <a:extLst>
            <a:ext uri="{FF2B5EF4-FFF2-40B4-BE49-F238E27FC236}">
              <a16:creationId xmlns:a16="http://schemas.microsoft.com/office/drawing/2014/main" id="{00000000-0008-0000-06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08" name="Picture 307" descr="logotipo">
          <a:extLst>
            <a:ext uri="{FF2B5EF4-FFF2-40B4-BE49-F238E27FC236}">
              <a16:creationId xmlns:a16="http://schemas.microsoft.com/office/drawing/2014/main" id="{00000000-0008-0000-06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09" name="Picture 308" descr="logotipo">
          <a:extLst>
            <a:ext uri="{FF2B5EF4-FFF2-40B4-BE49-F238E27FC236}">
              <a16:creationId xmlns:a16="http://schemas.microsoft.com/office/drawing/2014/main" id="{00000000-0008-0000-06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10" name="Picture 309" descr="logotipo">
          <a:extLst>
            <a:ext uri="{FF2B5EF4-FFF2-40B4-BE49-F238E27FC236}">
              <a16:creationId xmlns:a16="http://schemas.microsoft.com/office/drawing/2014/main" id="{00000000-0008-0000-06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11" name="Picture 310" descr="logotipo">
          <a:extLst>
            <a:ext uri="{FF2B5EF4-FFF2-40B4-BE49-F238E27FC236}">
              <a16:creationId xmlns:a16="http://schemas.microsoft.com/office/drawing/2014/main" id="{00000000-0008-0000-06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12" name="Picture 311" descr="logotipo">
          <a:extLst>
            <a:ext uri="{FF2B5EF4-FFF2-40B4-BE49-F238E27FC236}">
              <a16:creationId xmlns:a16="http://schemas.microsoft.com/office/drawing/2014/main" id="{00000000-0008-0000-06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13" name="Picture 312" descr="logotipo">
          <a:extLst>
            <a:ext uri="{FF2B5EF4-FFF2-40B4-BE49-F238E27FC236}">
              <a16:creationId xmlns:a16="http://schemas.microsoft.com/office/drawing/2014/main" id="{00000000-0008-0000-06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14" name="Picture 313" descr="logotipo">
          <a:extLst>
            <a:ext uri="{FF2B5EF4-FFF2-40B4-BE49-F238E27FC236}">
              <a16:creationId xmlns:a16="http://schemas.microsoft.com/office/drawing/2014/main" id="{00000000-0008-0000-06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15" name="Picture 314" descr="logotipo">
          <a:extLst>
            <a:ext uri="{FF2B5EF4-FFF2-40B4-BE49-F238E27FC236}">
              <a16:creationId xmlns:a16="http://schemas.microsoft.com/office/drawing/2014/main" id="{00000000-0008-0000-06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16" name="Picture 315" descr="logotipo">
          <a:extLst>
            <a:ext uri="{FF2B5EF4-FFF2-40B4-BE49-F238E27FC236}">
              <a16:creationId xmlns:a16="http://schemas.microsoft.com/office/drawing/2014/main" id="{00000000-0008-0000-06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17" name="Picture 316" descr="logotipo">
          <a:extLst>
            <a:ext uri="{FF2B5EF4-FFF2-40B4-BE49-F238E27FC236}">
              <a16:creationId xmlns:a16="http://schemas.microsoft.com/office/drawing/2014/main" id="{00000000-0008-0000-06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18" name="Picture 317" descr="logotipo">
          <a:extLst>
            <a:ext uri="{FF2B5EF4-FFF2-40B4-BE49-F238E27FC236}">
              <a16:creationId xmlns:a16="http://schemas.microsoft.com/office/drawing/2014/main" id="{00000000-0008-0000-06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19" name="Picture 318" descr="logotipo">
          <a:extLst>
            <a:ext uri="{FF2B5EF4-FFF2-40B4-BE49-F238E27FC236}">
              <a16:creationId xmlns:a16="http://schemas.microsoft.com/office/drawing/2014/main" id="{00000000-0008-0000-06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20" name="Picture 319" descr="logotipo">
          <a:extLst>
            <a:ext uri="{FF2B5EF4-FFF2-40B4-BE49-F238E27FC236}">
              <a16:creationId xmlns:a16="http://schemas.microsoft.com/office/drawing/2014/main" id="{00000000-0008-0000-06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21" name="Picture 320" descr="logotipo">
          <a:extLst>
            <a:ext uri="{FF2B5EF4-FFF2-40B4-BE49-F238E27FC236}">
              <a16:creationId xmlns:a16="http://schemas.microsoft.com/office/drawing/2014/main" id="{00000000-0008-0000-06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22" name="Picture 321" descr="logotipo">
          <a:extLst>
            <a:ext uri="{FF2B5EF4-FFF2-40B4-BE49-F238E27FC236}">
              <a16:creationId xmlns:a16="http://schemas.microsoft.com/office/drawing/2014/main" id="{00000000-0008-0000-06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23" name="Picture 322" descr="logotipo">
          <a:extLst>
            <a:ext uri="{FF2B5EF4-FFF2-40B4-BE49-F238E27FC236}">
              <a16:creationId xmlns:a16="http://schemas.microsoft.com/office/drawing/2014/main" id="{00000000-0008-0000-06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24" name="Picture 323" descr="logotipo">
          <a:extLst>
            <a:ext uri="{FF2B5EF4-FFF2-40B4-BE49-F238E27FC236}">
              <a16:creationId xmlns:a16="http://schemas.microsoft.com/office/drawing/2014/main" id="{00000000-0008-0000-06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25" name="Picture 324" descr="logotipo">
          <a:extLst>
            <a:ext uri="{FF2B5EF4-FFF2-40B4-BE49-F238E27FC236}">
              <a16:creationId xmlns:a16="http://schemas.microsoft.com/office/drawing/2014/main" id="{00000000-0008-0000-06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26" name="Picture 325" descr="logotipo">
          <a:extLst>
            <a:ext uri="{FF2B5EF4-FFF2-40B4-BE49-F238E27FC236}">
              <a16:creationId xmlns:a16="http://schemas.microsoft.com/office/drawing/2014/main" id="{00000000-0008-0000-06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27" name="Picture 326" descr="logotipo">
          <a:extLst>
            <a:ext uri="{FF2B5EF4-FFF2-40B4-BE49-F238E27FC236}">
              <a16:creationId xmlns:a16="http://schemas.microsoft.com/office/drawing/2014/main" id="{00000000-0008-0000-06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28" name="Picture 327" descr="logotipo">
          <a:extLst>
            <a:ext uri="{FF2B5EF4-FFF2-40B4-BE49-F238E27FC236}">
              <a16:creationId xmlns:a16="http://schemas.microsoft.com/office/drawing/2014/main" id="{00000000-0008-0000-06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29" name="Picture 328" descr="logotipo">
          <a:extLst>
            <a:ext uri="{FF2B5EF4-FFF2-40B4-BE49-F238E27FC236}">
              <a16:creationId xmlns:a16="http://schemas.microsoft.com/office/drawing/2014/main" id="{00000000-0008-0000-06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30" name="Picture 329" descr="logotipo">
          <a:extLst>
            <a:ext uri="{FF2B5EF4-FFF2-40B4-BE49-F238E27FC236}">
              <a16:creationId xmlns:a16="http://schemas.microsoft.com/office/drawing/2014/main" id="{00000000-0008-0000-06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31" name="Picture 330" descr="logotipo">
          <a:extLst>
            <a:ext uri="{FF2B5EF4-FFF2-40B4-BE49-F238E27FC236}">
              <a16:creationId xmlns:a16="http://schemas.microsoft.com/office/drawing/2014/main" id="{00000000-0008-0000-06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32" name="Picture 331" descr="logotipo">
          <a:extLst>
            <a:ext uri="{FF2B5EF4-FFF2-40B4-BE49-F238E27FC236}">
              <a16:creationId xmlns:a16="http://schemas.microsoft.com/office/drawing/2014/main" id="{00000000-0008-0000-06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33" name="Picture 332" descr="logotipo">
          <a:extLst>
            <a:ext uri="{FF2B5EF4-FFF2-40B4-BE49-F238E27FC236}">
              <a16:creationId xmlns:a16="http://schemas.microsoft.com/office/drawing/2014/main" id="{00000000-0008-0000-06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34" name="Picture 333" descr="logotipo">
          <a:extLst>
            <a:ext uri="{FF2B5EF4-FFF2-40B4-BE49-F238E27FC236}">
              <a16:creationId xmlns:a16="http://schemas.microsoft.com/office/drawing/2014/main" id="{00000000-0008-0000-06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35" name="Picture 334" descr="logotipo">
          <a:extLst>
            <a:ext uri="{FF2B5EF4-FFF2-40B4-BE49-F238E27FC236}">
              <a16:creationId xmlns:a16="http://schemas.microsoft.com/office/drawing/2014/main" id="{00000000-0008-0000-06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36" name="Picture 335" descr="logotipo">
          <a:extLst>
            <a:ext uri="{FF2B5EF4-FFF2-40B4-BE49-F238E27FC236}">
              <a16:creationId xmlns:a16="http://schemas.microsoft.com/office/drawing/2014/main" id="{00000000-0008-0000-0600-00005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37" name="Picture 336" descr="logotipo">
          <a:extLst>
            <a:ext uri="{FF2B5EF4-FFF2-40B4-BE49-F238E27FC236}">
              <a16:creationId xmlns:a16="http://schemas.microsoft.com/office/drawing/2014/main" id="{00000000-0008-0000-06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38" name="Picture 337" descr="logotipo">
          <a:extLst>
            <a:ext uri="{FF2B5EF4-FFF2-40B4-BE49-F238E27FC236}">
              <a16:creationId xmlns:a16="http://schemas.microsoft.com/office/drawing/2014/main" id="{00000000-0008-0000-06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39" name="Picture 338" descr="logotipo">
          <a:extLst>
            <a:ext uri="{FF2B5EF4-FFF2-40B4-BE49-F238E27FC236}">
              <a16:creationId xmlns:a16="http://schemas.microsoft.com/office/drawing/2014/main" id="{00000000-0008-0000-06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40" name="Picture 339" descr="logotipo">
          <a:extLst>
            <a:ext uri="{FF2B5EF4-FFF2-40B4-BE49-F238E27FC236}">
              <a16:creationId xmlns:a16="http://schemas.microsoft.com/office/drawing/2014/main" id="{00000000-0008-0000-06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41" name="Picture 340" descr="logotipo">
          <a:extLst>
            <a:ext uri="{FF2B5EF4-FFF2-40B4-BE49-F238E27FC236}">
              <a16:creationId xmlns:a16="http://schemas.microsoft.com/office/drawing/2014/main" id="{00000000-0008-0000-06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42" name="Picture 341" descr="logotipo">
          <a:extLst>
            <a:ext uri="{FF2B5EF4-FFF2-40B4-BE49-F238E27FC236}">
              <a16:creationId xmlns:a16="http://schemas.microsoft.com/office/drawing/2014/main" id="{00000000-0008-0000-06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43" name="Picture 342" descr="logotipo">
          <a:extLst>
            <a:ext uri="{FF2B5EF4-FFF2-40B4-BE49-F238E27FC236}">
              <a16:creationId xmlns:a16="http://schemas.microsoft.com/office/drawing/2014/main" id="{00000000-0008-0000-06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44" name="Picture 343" descr="logotipo">
          <a:extLst>
            <a:ext uri="{FF2B5EF4-FFF2-40B4-BE49-F238E27FC236}">
              <a16:creationId xmlns:a16="http://schemas.microsoft.com/office/drawing/2014/main" id="{00000000-0008-0000-06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45" name="Picture 344" descr="logotipo">
          <a:extLst>
            <a:ext uri="{FF2B5EF4-FFF2-40B4-BE49-F238E27FC236}">
              <a16:creationId xmlns:a16="http://schemas.microsoft.com/office/drawing/2014/main" id="{00000000-0008-0000-06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46" name="Picture 345" descr="logotipo">
          <a:extLst>
            <a:ext uri="{FF2B5EF4-FFF2-40B4-BE49-F238E27FC236}">
              <a16:creationId xmlns:a16="http://schemas.microsoft.com/office/drawing/2014/main" id="{00000000-0008-0000-06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47" name="Picture 346" descr="logotipo">
          <a:extLst>
            <a:ext uri="{FF2B5EF4-FFF2-40B4-BE49-F238E27FC236}">
              <a16:creationId xmlns:a16="http://schemas.microsoft.com/office/drawing/2014/main" id="{00000000-0008-0000-06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48" name="Picture 347" descr="logotipo">
          <a:extLst>
            <a:ext uri="{FF2B5EF4-FFF2-40B4-BE49-F238E27FC236}">
              <a16:creationId xmlns:a16="http://schemas.microsoft.com/office/drawing/2014/main" id="{00000000-0008-0000-06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49" name="Picture 348" descr="logotipo">
          <a:extLst>
            <a:ext uri="{FF2B5EF4-FFF2-40B4-BE49-F238E27FC236}">
              <a16:creationId xmlns:a16="http://schemas.microsoft.com/office/drawing/2014/main" id="{00000000-0008-0000-0600-00005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50" name="Picture 349" descr="logotipo">
          <a:extLst>
            <a:ext uri="{FF2B5EF4-FFF2-40B4-BE49-F238E27FC236}">
              <a16:creationId xmlns:a16="http://schemas.microsoft.com/office/drawing/2014/main" id="{00000000-0008-0000-06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51" name="Picture 350" descr="logotipo">
          <a:extLst>
            <a:ext uri="{FF2B5EF4-FFF2-40B4-BE49-F238E27FC236}">
              <a16:creationId xmlns:a16="http://schemas.microsoft.com/office/drawing/2014/main" id="{00000000-0008-0000-06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52" name="Picture 351" descr="logotipo">
          <a:extLst>
            <a:ext uri="{FF2B5EF4-FFF2-40B4-BE49-F238E27FC236}">
              <a16:creationId xmlns:a16="http://schemas.microsoft.com/office/drawing/2014/main" id="{00000000-0008-0000-06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53" name="Picture 352" descr="logotipo">
          <a:extLst>
            <a:ext uri="{FF2B5EF4-FFF2-40B4-BE49-F238E27FC236}">
              <a16:creationId xmlns:a16="http://schemas.microsoft.com/office/drawing/2014/main" id="{00000000-0008-0000-06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54" name="Picture 353" descr="logotipo">
          <a:extLst>
            <a:ext uri="{FF2B5EF4-FFF2-40B4-BE49-F238E27FC236}">
              <a16:creationId xmlns:a16="http://schemas.microsoft.com/office/drawing/2014/main" id="{00000000-0008-0000-06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55" name="Picture 354" descr="logotipo">
          <a:extLst>
            <a:ext uri="{FF2B5EF4-FFF2-40B4-BE49-F238E27FC236}">
              <a16:creationId xmlns:a16="http://schemas.microsoft.com/office/drawing/2014/main" id="{00000000-0008-0000-06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56" name="Picture 355" descr="logotipo">
          <a:extLst>
            <a:ext uri="{FF2B5EF4-FFF2-40B4-BE49-F238E27FC236}">
              <a16:creationId xmlns:a16="http://schemas.microsoft.com/office/drawing/2014/main" id="{00000000-0008-0000-06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57" name="Picture 356" descr="logotipo">
          <a:extLst>
            <a:ext uri="{FF2B5EF4-FFF2-40B4-BE49-F238E27FC236}">
              <a16:creationId xmlns:a16="http://schemas.microsoft.com/office/drawing/2014/main" id="{00000000-0008-0000-06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58" name="Picture 357" descr="logotipo">
          <a:extLst>
            <a:ext uri="{FF2B5EF4-FFF2-40B4-BE49-F238E27FC236}">
              <a16:creationId xmlns:a16="http://schemas.microsoft.com/office/drawing/2014/main" id="{00000000-0008-0000-0600-00006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59" name="Picture 358" descr="logotipo">
          <a:extLst>
            <a:ext uri="{FF2B5EF4-FFF2-40B4-BE49-F238E27FC236}">
              <a16:creationId xmlns:a16="http://schemas.microsoft.com/office/drawing/2014/main" id="{00000000-0008-0000-0600-00006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60" name="Picture 359" descr="logotipo">
          <a:extLst>
            <a:ext uri="{FF2B5EF4-FFF2-40B4-BE49-F238E27FC236}">
              <a16:creationId xmlns:a16="http://schemas.microsoft.com/office/drawing/2014/main" id="{00000000-0008-0000-06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61" name="Picture 360" descr="logotipo">
          <a:extLst>
            <a:ext uri="{FF2B5EF4-FFF2-40B4-BE49-F238E27FC236}">
              <a16:creationId xmlns:a16="http://schemas.microsoft.com/office/drawing/2014/main" id="{00000000-0008-0000-06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62" name="Picture 361" descr="logotipo">
          <a:extLst>
            <a:ext uri="{FF2B5EF4-FFF2-40B4-BE49-F238E27FC236}">
              <a16:creationId xmlns:a16="http://schemas.microsoft.com/office/drawing/2014/main" id="{00000000-0008-0000-06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63" name="Picture 362" descr="logotipo">
          <a:extLst>
            <a:ext uri="{FF2B5EF4-FFF2-40B4-BE49-F238E27FC236}">
              <a16:creationId xmlns:a16="http://schemas.microsoft.com/office/drawing/2014/main" id="{00000000-0008-0000-06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64" name="Picture 363" descr="logotipo">
          <a:extLst>
            <a:ext uri="{FF2B5EF4-FFF2-40B4-BE49-F238E27FC236}">
              <a16:creationId xmlns:a16="http://schemas.microsoft.com/office/drawing/2014/main" id="{00000000-0008-0000-06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65" name="Picture 364" descr="logotipo">
          <a:extLst>
            <a:ext uri="{FF2B5EF4-FFF2-40B4-BE49-F238E27FC236}">
              <a16:creationId xmlns:a16="http://schemas.microsoft.com/office/drawing/2014/main" id="{00000000-0008-0000-06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66" name="Picture 365" descr="logotipo">
          <a:extLst>
            <a:ext uri="{FF2B5EF4-FFF2-40B4-BE49-F238E27FC236}">
              <a16:creationId xmlns:a16="http://schemas.microsoft.com/office/drawing/2014/main" id="{00000000-0008-0000-06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67" name="Picture 366" descr="logotipo">
          <a:extLst>
            <a:ext uri="{FF2B5EF4-FFF2-40B4-BE49-F238E27FC236}">
              <a16:creationId xmlns:a16="http://schemas.microsoft.com/office/drawing/2014/main" id="{00000000-0008-0000-06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68" name="Picture 367" descr="logotipo">
          <a:extLst>
            <a:ext uri="{FF2B5EF4-FFF2-40B4-BE49-F238E27FC236}">
              <a16:creationId xmlns:a16="http://schemas.microsoft.com/office/drawing/2014/main" id="{00000000-0008-0000-06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69" name="Picture 368" descr="logotipo">
          <a:extLst>
            <a:ext uri="{FF2B5EF4-FFF2-40B4-BE49-F238E27FC236}">
              <a16:creationId xmlns:a16="http://schemas.microsoft.com/office/drawing/2014/main" id="{00000000-0008-0000-06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70" name="Picture 369" descr="logotipo">
          <a:extLst>
            <a:ext uri="{FF2B5EF4-FFF2-40B4-BE49-F238E27FC236}">
              <a16:creationId xmlns:a16="http://schemas.microsoft.com/office/drawing/2014/main" id="{00000000-0008-0000-06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371" name="Picture 370" descr="logotipo">
          <a:extLst>
            <a:ext uri="{FF2B5EF4-FFF2-40B4-BE49-F238E27FC236}">
              <a16:creationId xmlns:a16="http://schemas.microsoft.com/office/drawing/2014/main" id="{00000000-0008-0000-06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895475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57</xdr:row>
      <xdr:rowOff>52916</xdr:rowOff>
    </xdr:from>
    <xdr:to>
      <xdr:col>20</xdr:col>
      <xdr:colOff>457201</xdr:colOff>
      <xdr:row>67</xdr:row>
      <xdr:rowOff>53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3720041"/>
          <a:ext cx="5791200" cy="19796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66675</xdr:colOff>
      <xdr:row>70</xdr:row>
      <xdr:rowOff>55638</xdr:rowOff>
    </xdr:from>
    <xdr:to>
      <xdr:col>21</xdr:col>
      <xdr:colOff>48158</xdr:colOff>
      <xdr:row>80</xdr:row>
      <xdr:rowOff>283101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6218313"/>
          <a:ext cx="6077482" cy="2501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57150</xdr:colOff>
      <xdr:row>44</xdr:row>
      <xdr:rowOff>0</xdr:rowOff>
    </xdr:from>
    <xdr:to>
      <xdr:col>20</xdr:col>
      <xdr:colOff>485776</xdr:colOff>
      <xdr:row>56</xdr:row>
      <xdr:rowOff>124102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48875" y="933450"/>
          <a:ext cx="5762625" cy="26976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18</xdr:col>
      <xdr:colOff>23284</xdr:colOff>
      <xdr:row>132</xdr:row>
      <xdr:rowOff>52970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4917" y="15885583"/>
          <a:ext cx="5791200" cy="19579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550332</xdr:colOff>
      <xdr:row>84</xdr:row>
      <xdr:rowOff>148168</xdr:rowOff>
    </xdr:from>
    <xdr:to>
      <xdr:col>24</xdr:col>
      <xdr:colOff>131232</xdr:colOff>
      <xdr:row>108</xdr:row>
      <xdr:rowOff>167217</xdr:rowOff>
    </xdr:to>
    <xdr:pic>
      <xdr:nvPicPr>
        <xdr:cNvPr id="6" name="5 Imagen" descr="Resultado de imagen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05165" y="8837085"/>
          <a:ext cx="7200900" cy="44534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497416</xdr:colOff>
      <xdr:row>134</xdr:row>
      <xdr:rowOff>0</xdr:rowOff>
    </xdr:from>
    <xdr:to>
      <xdr:col>20</xdr:col>
      <xdr:colOff>139700</xdr:colOff>
      <xdr:row>159</xdr:row>
      <xdr:rowOff>115256</xdr:rowOff>
    </xdr:to>
    <xdr:pic>
      <xdr:nvPicPr>
        <xdr:cNvPr id="7" name="6 Imagen" descr="DOSIFICACION DE CONCRETOS Y MORTEROS                CONCRETOS                            MORTEROS     Proporción   Cemento...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2333" y="18129250"/>
          <a:ext cx="6934200" cy="51392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d\Downloads\claudia\APU%20PLANEACION%20MUNICIPAL%20NEIVA\ing.%20CLAUDIA\PRESUPUESTO%20ANDEN%20CARRERA%204%20ENTRE%20CALLE%2021%20Y%20AV%20LA%20TOM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d\Downloads\claudia\APU%20PLANEACION%20MUNICIPAL%20NEIVA\ing.%20CLAUDIA\Presupuesto%20%20+%20APU%20GRANJA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d\Downloads\EPN%202015\2B.%20OCAD%2013-05-15\ING%20OSCAR\31.CALLE%206A%20ENTRE%20CRA%2018%20Y%2020%20-%20CALIXTO%20LEIVA\PRESUPUESTO%20CLL%206A%20ENTRE%20CRR18%20Y%2020%20-%20B.%20CALIXT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d\Downloads\claudia\APU%20PLANEACION%20MUNICIPAL%20NEIVA\PRESUPUESTO%20ANDEN%20CARRERA%204%20ENTRE%20CALLE%2021%20Y%20AV%20LA%20TOM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d\Downloads\Users\EMYS\Desktop\CARRERA%2015\CARRERA%2015%20ENTRE%20CALLE%207%20Y%20AVENIDA%20CIRCUNVALAR%20-%20SANITARIO\Users\Jairo%20Rivera\Documents\RIVERA%202010\ANALISIS%20UNITARIOS-2010\2010%20APU%20ALCANTARILL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\G\Area%20Proyectos\A\AiuBPMarco98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RECUPERACION%2014%20oct%20de%202016/ING%20ANGEL/CRA%207%20%20YOALVET/PPRESUPUESTO%20ALCANTARILLAD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retaria\f\Jardin%20Infantil\documentos\Escuela%20Antonio%20Nari&#241;o\Actas%20Pav.San%20btur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d\Downloads\DOCUMENTACION%20ALCALDIA%20NEIVA%202011\AULA%20MULTI%20PERSONERIA%2017-ENE-2011\Presupuesto%20Auditorio%20Personeri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retaria\f\documentos\Escuela%20Antonio%20Nari&#241;o\Actas%20Pav.San%20btur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ayorga/AppData/Local/Microsoft/Windows/Temporary%20Internet%20Files/Content.Outlook/WT8CO6ZI/Users/bgonzalez/Desktop/Documents%20and%20Settings/crendon.HMV/Local%20Settings/Temporary%20Internet%20Files/OLK3/859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a03\USUARIOS-03\Archivos%20Trabajo%20HGiraldo\A.P.U\Precios%20unitario%20interventoria%20tuberias%20sin%20transporte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Memoria%20de%20Conexiones\14-01Placa%20de%20base%20mal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d\Downloads\Users\Usuario\Dropbox\DOCUMENTOS\JOHAN\NEIVA\PROYECTOS\PARQUE%20LIZBURG\PRESUPUESTO%20PARQUE%20LIZBURT%20-%20JOHAN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d\Downloads\Users\EMYS\Desktop\CARRERA%2015\CARRERA%2015%20ENTRE%20CALLE%207%20Y%20AVENIDA%20CIRCUNVALAR%20-%20SANITARIO\Users\Jairo%20Rivera\Documents\EPN%20APU\APU%20ALCANTARILLADO%20(ENE2009)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chaves\Desktop\NARI&#209;O\CONECTIVIDAD\EL%20EMPATE%20-%20LA%20UNION%20PR%2060+240%20al%20PR%2066+090\OBRA\BASE\PRESUPUESTO%20P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CD9F8C9\aCCIDENTES%20DE%201995%20-%20199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%20%20aaInformaci&#243;n%20GRUPO%204\A%20MInformes%20Mensuales\Informe%20de%20estado%20vial%20ene\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ECUPERACION%2014%20oct%20de%202016\ING%20ANGEL\CRA%207%20%20YOALVET\PPRESUPUESTO%20ALCANTARILLAD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MEDPPLALM\GTECNICA\mvilla\SILO%2015000\WINDOWS\TEMP\CBoyaca\CUADRILLA%20DIURNA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ZXPREPLIEGOS%20PUENTE%20ARMADA\PRESUP\ZPREPLIEGOS%20PUENTE%20ARMADA\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idad\iso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esktop\201409-C0022014-APUSDPS%20(CARUPAPOLIDEP)%20V1%20SEPARADO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Mauricio%20cardona\presupuestos\COSTOS%20UNITARIOS%20monach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d\Downloads\a%20%20aaInformaci&#243;n%20GRUPO%204\A%20MInformes%20Mensuales\Informe%20de%20estado%20vial%20ene\aCCIDENTES%20DE%201995%20-%201996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ISCOJC2\1%20PROYECTOS%20OCAD\1.%20APROBADOS%20OCAD\2018410160024%20ADECUACI&#211;N%20DE%20LAS%20INSTALACIONES%20DE%20LA%20IE_JMACH\04_Adicionales_16052018\PRESPUESTO%20180218%20MODELO%20GOBERNACION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LICITAR\SONIA\CONTRATO\IDU-246-PARCHEO%20KENNEDY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O\Datos%20(D)\JMD\La%20plata\LA%20UNION%20Y%20EL%20CARMEN\PRESUPUESTO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IPP\PROGRAMACION%20DE%20OBRA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leoca\temp\Mis%20documentos\Con%200605%2002\actas\acta%20noviembre02\388\Actas\HACE\Mis%20documentos\INF.BIMENSUAL\INFORME%20BIMENSUAL%20JUL-AGO-200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RSONAL\Dropbox\PRESP\DPS0202014\ANALISIS%20DE%20PRECIOS%20(Mao)%202014.xlsm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10905_p2\Cantidades%20demolici&#243;n%20El%20Tarra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MEDPPLALM\GTECNICA\mvilla\SILO%2015000\users\AndreasK\MyProjects\Estimating%20Environment\Standard%20V1.4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VICOL\MSOFFICE\LICITAR\analisis%20del%20AIU\AIU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89937B\An&#225;lisis%20de%20precios%20unitario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d\Downloads\Users\EMYS\Desktop\CARRERA%2015\CARRERA%2015%20ENTRE%20CALLE%207%20Y%20AVENIDA%20CIRCUNVALAR%20-%20SANITARIO\2011%20APU%20ALCANTARILLADO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ISCOJC2\1%20PROYECTOS%20OCAD\1.%20APROBADOS%20OCAD\2018410160024%20ADECUACI&#211;N%20DE%20LAS%20INSTALACIONES%20DE%20LA%20IE_JMACH\04_Adicionales_16052018\MEMORIAS%20CUBIERTAS%20V2%20PREESCOLAR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a03\USUARIOS-03\Archivos%20Trabajo%20HGiraldo\A.P.U\Precios%20Unitarios%20Otro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ecio%20adoquin%20ladrillo%20retirado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AA5C81\Cantidades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retaria\f\Mis%20documentos\Informe%20de%20gastos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ianaortiz\Desktop\Fondo%20Adaptaci&#243;n\Estudio%20Mercado%20Tarifas%202013\20130225_Socializacion\25022013_Consolidado%20Estudio%20de%20Mercado%20Tarifas%202013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d\Downloads\Users\Cesar\Desktop\ANGIE%202016\ESPECIFICACIONES\PRESUPUESTO%20AGORA%20-%20PLAZOLETA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ILLA%20TAKOA\Presupuesto\APUS%20VILLA%20TAKO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tinconredes\Downloads\Windows\Temp\Rar$DI00.750\APUS%20BOY_GRUPO%201_MARZO%20DE%20201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g.%20Oscar\Downloads\MATRIZ%20PARA%20EL%20CALCULO%20DEL%20AIU%202009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perez\Documents\TECNICA\DEPORTE%20Y%20RECREACION\02%20ESTANDARIZADO%20POLIDEPORTIVO\05%20HOJA%20CALCULO%20ESTANDARIZADO\PRESUPUESTO%20DEL%20POLIDEPORTIVO%20COMPLETO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BARRA%20DE%20OJO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ovanny\c\Copia%20Calidad\Mis%20documentos\Area%20Tecnica\Licitaciones\Epm\Actualizacion%20Guayabal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6D0875B\CAUCACIA%20-%20PLANETA%20RICA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d\Downloads\ADM%20VIAL%2003%20-%20CORDOBA\ESTADO%20DE%20RED\2103mar%20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CB589C1\dise&#241;o%20pozos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d\Downloads\AMV-02-BOL\EST.V&#205;A%20CRIT.TECNICO%20AMB-BOL-02\DICIEMBRE-2008\EST.V&#205;A%20CRITERIO%20TECNICO%2090BLB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d\Downloads\EST.V&#205;A%20CRITERIO%20TECNIC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resupuestos\Presupuestos\Grupo%2045\IMV\Unitarios%20SF-Sup%20y%20LV-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ADMINI~1\CONFIG~1\Temp\Rar$DI00.422\028-%20COT.%20ACIMET%20LTDA.CANTIDADES%20ESCALERA%202%20BUGALAGRANDE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niel\calle%204%20plaza%20de%20san%20pedro\JORGE\ing\PRESUPUESTO%20TARQUI\VIVIENDA%20DE%20INTERES%20SOCIAL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OHAN\Documents\Documents\DOCUMENTOS%20JOHAN\DISE&#209;OS%20TELLO%20-%20AULAS\PRES.%20RESTAURANTE%20C30-%20MAYO%206%20DE%202010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d\Downloads\Users\Usuario\Desktop\ORNATO%202016\APUS%202014%20ELEC%20INFRAESTRUCTUR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retaria\f\Documents%20and%20Settings\ARCON%20LTDA\Mis%20documentos\Contratos%202003\Contratos\Construccion%20Pavimento%20la%20Playita%20-%20091\Liquidacion%20Pav.%20la%20Playital\Actas%20Playita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leoca\temp\Mis%20documentos\Con%200605%2002\actas\acta%20noviembre02\Mauricio\Bases-Contrataci&#243;n\Bases%202002\Chusac&#225;-Soacha-Bosa\SCV-CD-007-02-Talud-Occidental\Form-SCV-CD-007-02-Talud-Occidental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_produccion\1991_ituvia\Tecnica\Cotizaciones\APU%20PREFABRICADOS\Precios%20Materia%20Prima%20ceno%20y%20%20FERRASA%20a%20Marzo%2013%202003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donatocivil\Dropbox\CONSORCIO%20UNICO%202015%20OBRA\MEMORIAS%20PARCIAL%203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NTENIMIENTO%20RUTA%201001_MARZO%20DE%202008\Documents%20and%20Settings\PEDRO%20GARCIA%20REALPE\Mis%20documentos\AMV_G1_2006_TUMACO\Actas%20AMV_G1_Tumaco\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a03\USUARIOS-03\Archivos%20Trabajo%20HGiraldo\A.P.U\Valoracion%20Jamarillo%20126%20acometidas%20y%20170\Precios%20Unitarios%20Otros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9085953\DC.01-GEINF-Tramo2-0-Anexos%20(1)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10.201.3:81/SIMULACI&#211;NEDIFICIO.ok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a03\USUARIOS-03\Archivos%20Trabajo%20HGiraldo\A.P.U\Formato%20reversion%20precios%20LIMP,READEC,TUBERIA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eloPresupuesto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ianaortiz\Desktop\Fondo%20Adaptaci&#243;n\Estudio%20Mercado%20Tarifas%202013\Rtas%20al%20Estudio%20de%20Mercado\Copia%20de%20FAEstMerc2013R2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TERVENTORIA%20HONDA-RIO%20ERMITA&#209;O\INFORMES\INTERVENTORIA\MENSUAL\08%20JULIO-2007\FORMATOS%20SGT%20INFORME%20INTERVENTORIA%20No.08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lideportivos%20madrid\Presupuesto%20herramientas%20de%20calculo\MATRIZ%20PARA%20EL%20CALCULO%20DEL%20AIU%202009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erman\Documents\PRESUPUESTO.xlsx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ormacion\Informacion\TRABAJO%202\CONTRATACI&#211;N\CONTRATOS%20EN%20EJECUCI&#211;N\Cto%20prestacion%20servicios%20Sec.%20Vias\OLDN\Contrato%202015\Informe%20No.7\Proy.%20Mant%20malla%20vial\Presupuesto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CONTRATO%20SENA\APU\ANALISIS%20DE%20PRECIOS%20UNITARIO%20AP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ABG"/>
      <sheetName val="COSTOS UNITARIOS"/>
      <sheetName val="CA-2909"/>
      <sheetName val="TRAYECTO 1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TORTA EST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cidentalidad"/>
      <sheetName val="TARIFAS MATERIALES"/>
      <sheetName val="TARIFAS EQUIPOS "/>
      <sheetName val="TARIFA SALARIOS"/>
      <sheetName val="PRE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Causa Posible"/>
      <sheetName val="Base de Datos"/>
      <sheetName val="Tramo 2"/>
      <sheetName val="Lista ICCU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/>
      <sheetData sheetId="101"/>
      <sheetData sheetId="102"/>
      <sheetData sheetId="103"/>
      <sheetData sheetId="104"/>
      <sheetData sheetId="105"/>
      <sheetData sheetId="106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/>
      <sheetData sheetId="187"/>
      <sheetData sheetId="188"/>
      <sheetData sheetId="189"/>
      <sheetData sheetId="190"/>
      <sheetData sheetId="191"/>
      <sheetData sheetId="192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/>
      <sheetData sheetId="218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>
        <row r="2">
          <cell r="A2">
            <v>0</v>
          </cell>
        </row>
      </sheetData>
      <sheetData sheetId="282"/>
      <sheetData sheetId="283">
        <row r="2">
          <cell r="A2">
            <v>0</v>
          </cell>
        </row>
      </sheetData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/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/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/>
      <sheetData sheetId="402"/>
      <sheetData sheetId="403"/>
      <sheetData sheetId="404"/>
      <sheetData sheetId="405"/>
      <sheetData sheetId="406"/>
      <sheetData sheetId="407"/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/>
      <sheetData sheetId="438"/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/>
      <sheetData sheetId="449" refreshError="1"/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/>
      <sheetData sheetId="476"/>
      <sheetData sheetId="477">
        <row r="2">
          <cell r="A2">
            <v>0</v>
          </cell>
        </row>
      </sheetData>
      <sheetData sheetId="478"/>
      <sheetData sheetId="479"/>
      <sheetData sheetId="480"/>
      <sheetData sheetId="481"/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/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/>
      <sheetData sheetId="509"/>
      <sheetData sheetId="510"/>
      <sheetData sheetId="511"/>
      <sheetData sheetId="512"/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/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/>
      <sheetData sheetId="540"/>
      <sheetData sheetId="541"/>
      <sheetData sheetId="542"/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>
        <row r="2">
          <cell r="A2">
            <v>0</v>
          </cell>
        </row>
      </sheetData>
      <sheetData sheetId="719">
        <row r="2">
          <cell r="A2">
            <v>0</v>
          </cell>
        </row>
      </sheetData>
      <sheetData sheetId="720" refreshError="1"/>
      <sheetData sheetId="721">
        <row r="2">
          <cell r="A2">
            <v>0</v>
          </cell>
        </row>
      </sheetData>
      <sheetData sheetId="722" refreshError="1"/>
      <sheetData sheetId="723" refreshError="1"/>
      <sheetData sheetId="724" refreshError="1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/>
      <sheetData sheetId="813"/>
      <sheetData sheetId="814"/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/>
      <sheetData sheetId="848"/>
      <sheetData sheetId="849"/>
      <sheetData sheetId="850"/>
      <sheetData sheetId="851"/>
      <sheetData sheetId="852"/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/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/>
      <sheetData sheetId="907"/>
      <sheetData sheetId="908"/>
      <sheetData sheetId="909"/>
      <sheetData sheetId="910"/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/>
      <sheetData sheetId="914"/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/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/>
      <sheetData sheetId="937"/>
      <sheetData sheetId="938"/>
      <sheetData sheetId="939"/>
      <sheetData sheetId="940"/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/>
      <sheetData sheetId="944"/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005 (2)"/>
      <sheetName val="PRESUP "/>
      <sheetName val="MODELO APU"/>
      <sheetName val="PRECIOS"/>
      <sheetName val="PRESUPUESTO"/>
      <sheetName val="CANTIDADES"/>
      <sheetName val="APB6"/>
      <sheetName val="APB8"/>
      <sheetName val="3001"/>
      <sheetName val="3002"/>
      <sheetName val="3003"/>
      <sheetName val="3004"/>
      <sheetName val="3005"/>
      <sheetName val="APB7"/>
      <sheetName val="4001"/>
      <sheetName val="4002"/>
      <sheetName val="4003"/>
      <sheetName val="4004"/>
      <sheetName val="4005"/>
      <sheetName val="4006"/>
      <sheetName val="4007"/>
      <sheetName val="4008"/>
      <sheetName val="5001"/>
      <sheetName val="5002"/>
      <sheetName val="5003"/>
      <sheetName val="6001"/>
      <sheetName val="6002"/>
      <sheetName val="6003"/>
      <sheetName val="6004"/>
      <sheetName val="6005"/>
      <sheetName val="6006"/>
      <sheetName val="6007"/>
      <sheetName val="6008"/>
      <sheetName val="6009"/>
      <sheetName val="6010"/>
    </sheetNames>
    <sheetDataSet>
      <sheetData sheetId="0" refreshError="1"/>
      <sheetData sheetId="1"/>
      <sheetData sheetId="2" refreshError="1"/>
      <sheetData sheetId="3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2000</v>
          </cell>
          <cell r="E6">
            <v>40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30000</v>
          </cell>
          <cell r="E40">
            <v>600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36500</v>
          </cell>
          <cell r="E42">
            <v>730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</row>
        <row r="50">
          <cell r="A50">
            <v>45</v>
          </cell>
          <cell r="E50">
            <v>0</v>
          </cell>
        </row>
        <row r="51">
          <cell r="A51">
            <v>46</v>
          </cell>
          <cell r="E51">
            <v>0</v>
          </cell>
        </row>
        <row r="52">
          <cell r="A52">
            <v>47</v>
          </cell>
          <cell r="E52">
            <v>0</v>
          </cell>
        </row>
        <row r="53">
          <cell r="A53">
            <v>48</v>
          </cell>
          <cell r="E53">
            <v>0</v>
          </cell>
        </row>
        <row r="54">
          <cell r="A54">
            <v>49</v>
          </cell>
          <cell r="E54">
            <v>0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B58" t="str">
            <v>`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</row>
        <row r="62">
          <cell r="A62">
            <v>57</v>
          </cell>
          <cell r="E62">
            <v>0</v>
          </cell>
        </row>
        <row r="63">
          <cell r="A63">
            <v>58</v>
          </cell>
          <cell r="E63">
            <v>0</v>
          </cell>
        </row>
        <row r="64">
          <cell r="A64">
            <v>59</v>
          </cell>
          <cell r="E64">
            <v>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</row>
        <row r="72">
          <cell r="A72">
            <v>67</v>
          </cell>
          <cell r="E72">
            <v>0</v>
          </cell>
        </row>
        <row r="73">
          <cell r="A73">
            <v>68</v>
          </cell>
          <cell r="E73">
            <v>0</v>
          </cell>
        </row>
        <row r="74">
          <cell r="A74">
            <v>69</v>
          </cell>
          <cell r="E74">
            <v>0</v>
          </cell>
        </row>
        <row r="75">
          <cell r="A75">
            <v>70</v>
          </cell>
          <cell r="E75">
            <v>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600</v>
          </cell>
          <cell r="E81">
            <v>36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</row>
        <row r="97">
          <cell r="A97">
            <v>89</v>
          </cell>
          <cell r="E97">
            <v>0</v>
          </cell>
        </row>
        <row r="98">
          <cell r="A98">
            <v>90</v>
          </cell>
          <cell r="E98">
            <v>0</v>
          </cell>
        </row>
        <row r="99">
          <cell r="A99">
            <v>91</v>
          </cell>
          <cell r="E99">
            <v>0</v>
          </cell>
        </row>
        <row r="100">
          <cell r="A100">
            <v>92</v>
          </cell>
          <cell r="E100">
            <v>0</v>
          </cell>
        </row>
        <row r="101">
          <cell r="A101">
            <v>93</v>
          </cell>
          <cell r="E101">
            <v>0</v>
          </cell>
        </row>
        <row r="102">
          <cell r="A102">
            <v>94</v>
          </cell>
          <cell r="E102">
            <v>0</v>
          </cell>
        </row>
        <row r="103">
          <cell r="A103">
            <v>95</v>
          </cell>
          <cell r="E103">
            <v>0</v>
          </cell>
        </row>
        <row r="104">
          <cell r="A104">
            <v>96</v>
          </cell>
          <cell r="E104">
            <v>0</v>
          </cell>
        </row>
        <row r="105">
          <cell r="A105">
            <v>97</v>
          </cell>
          <cell r="E105">
            <v>0</v>
          </cell>
        </row>
        <row r="106">
          <cell r="A106">
            <v>98</v>
          </cell>
          <cell r="E106">
            <v>0</v>
          </cell>
        </row>
        <row r="107">
          <cell r="A107">
            <v>99</v>
          </cell>
          <cell r="E107">
            <v>0</v>
          </cell>
        </row>
        <row r="108">
          <cell r="A108">
            <v>100</v>
          </cell>
          <cell r="E108">
            <v>0</v>
          </cell>
        </row>
        <row r="109">
          <cell r="A109">
            <v>101</v>
          </cell>
          <cell r="E109">
            <v>0</v>
          </cell>
        </row>
        <row r="110">
          <cell r="A110">
            <v>102</v>
          </cell>
          <cell r="E110">
            <v>0</v>
          </cell>
        </row>
        <row r="111">
          <cell r="A111">
            <v>103</v>
          </cell>
          <cell r="E111">
            <v>0</v>
          </cell>
        </row>
        <row r="112">
          <cell r="A112">
            <v>104</v>
          </cell>
          <cell r="E112">
            <v>0</v>
          </cell>
        </row>
        <row r="113">
          <cell r="A113">
            <v>105</v>
          </cell>
          <cell r="E113">
            <v>0</v>
          </cell>
        </row>
        <row r="114">
          <cell r="A114">
            <v>106</v>
          </cell>
          <cell r="E114">
            <v>0</v>
          </cell>
        </row>
        <row r="115">
          <cell r="A115">
            <v>107</v>
          </cell>
          <cell r="E115">
            <v>0</v>
          </cell>
        </row>
        <row r="116">
          <cell r="A116">
            <v>108</v>
          </cell>
          <cell r="E116">
            <v>0</v>
          </cell>
        </row>
        <row r="117">
          <cell r="A117">
            <v>109</v>
          </cell>
          <cell r="E117">
            <v>0</v>
          </cell>
        </row>
        <row r="118">
          <cell r="A118">
            <v>110</v>
          </cell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1800</v>
          </cell>
          <cell r="E483">
            <v>108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28600</v>
          </cell>
          <cell r="E492">
            <v>1716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60000</v>
          </cell>
          <cell r="E493">
            <v>3600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25000</v>
          </cell>
          <cell r="E498">
            <v>1500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75000</v>
          </cell>
          <cell r="E506">
            <v>4500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2100</v>
          </cell>
          <cell r="E534">
            <v>126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2250</v>
          </cell>
          <cell r="E535">
            <v>135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3800</v>
          </cell>
          <cell r="E536">
            <v>228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1260</v>
          </cell>
          <cell r="E537">
            <v>75.599999999999994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3550</v>
          </cell>
          <cell r="E538">
            <v>213</v>
          </cell>
        </row>
        <row r="539">
          <cell r="A539">
            <v>507</v>
          </cell>
          <cell r="B539" t="str">
            <v>Cordon superior de 2" x 2"x1/8"</v>
          </cell>
          <cell r="C539" t="str">
            <v>ML</v>
          </cell>
          <cell r="D539">
            <v>10200</v>
          </cell>
          <cell r="E539">
            <v>612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14302</v>
          </cell>
          <cell r="E540">
            <v>858.12</v>
          </cell>
        </row>
        <row r="541">
          <cell r="A541">
            <v>509</v>
          </cell>
          <cell r="B541" t="str">
            <v>Cordon inferior de 1" x 1" 1/8"</v>
          </cell>
          <cell r="C541" t="str">
            <v>ML</v>
          </cell>
          <cell r="D541">
            <v>5290</v>
          </cell>
          <cell r="E541">
            <v>317.39999999999998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1"x1/8"</v>
          </cell>
          <cell r="C543" t="str">
            <v>ML</v>
          </cell>
          <cell r="D543">
            <v>5290</v>
          </cell>
          <cell r="E543">
            <v>317.39999999999998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TIPO PHR - C 220 x 80 - 2.0 mm</v>
          </cell>
          <cell r="C545" t="str">
            <v>ML</v>
          </cell>
          <cell r="D545">
            <v>3870</v>
          </cell>
          <cell r="E545">
            <v>232.2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B548" t="str">
            <v>Superboard 2mm</v>
          </cell>
          <cell r="C548" t="str">
            <v>M2</v>
          </cell>
          <cell r="D548">
            <v>25700</v>
          </cell>
          <cell r="E548">
            <v>1542</v>
          </cell>
        </row>
        <row r="549">
          <cell r="A549">
            <v>517</v>
          </cell>
          <cell r="B549" t="str">
            <v>Perfileria</v>
          </cell>
          <cell r="C549" t="str">
            <v>GL</v>
          </cell>
          <cell r="D549">
            <v>12550</v>
          </cell>
          <cell r="E549">
            <v>753</v>
          </cell>
        </row>
        <row r="550">
          <cell r="A550">
            <v>518</v>
          </cell>
          <cell r="B550" t="str">
            <v>Tubo 1 1/2" Cal. 18</v>
          </cell>
          <cell r="C550" t="str">
            <v>ML</v>
          </cell>
          <cell r="D550">
            <v>7800</v>
          </cell>
          <cell r="E550">
            <v>468</v>
          </cell>
        </row>
        <row r="551">
          <cell r="A551">
            <v>519</v>
          </cell>
          <cell r="B551" t="str">
            <v>Platina de 1 1/2" x 3/16</v>
          </cell>
          <cell r="C551" t="str">
            <v>ML</v>
          </cell>
          <cell r="D551">
            <v>3750</v>
          </cell>
          <cell r="E551">
            <v>225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1850</v>
          </cell>
          <cell r="E586">
            <v>111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954</v>
          </cell>
          <cell r="E588">
            <v>57.239999999999995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1200</v>
          </cell>
          <cell r="E589">
            <v>72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850</v>
          </cell>
          <cell r="E590">
            <v>51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ESTRUCTURAL</v>
          </cell>
          <cell r="C704" t="str">
            <v>Und</v>
          </cell>
          <cell r="D704">
            <v>1150</v>
          </cell>
          <cell r="E704">
            <v>69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 t="e">
            <v>#REF!</v>
          </cell>
          <cell r="E733" t="e">
            <v>#REF!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4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O. USCO V. 1"/>
      <sheetName val="PRES GRANJAS"/>
      <sheetName val="1"/>
      <sheetName val="1.1"/>
      <sheetName val="1.2"/>
      <sheetName val="1.3"/>
      <sheetName val="1.4"/>
      <sheetName val="1.5"/>
      <sheetName val="1.6"/>
      <sheetName val="1.7"/>
      <sheetName val="1.8"/>
      <sheetName val="2.1"/>
      <sheetName val="2.1.1"/>
      <sheetName val="2.1.2"/>
      <sheetName val="2.1.3"/>
      <sheetName val="2.1.4"/>
      <sheetName val="2.2"/>
      <sheetName val="2.2.1"/>
      <sheetName val="2.2.2"/>
      <sheetName val="2.2.3"/>
      <sheetName val="2.2.4"/>
      <sheetName val="2.2.5"/>
      <sheetName val="2.3"/>
      <sheetName val="2.3.1"/>
      <sheetName val="3."/>
      <sheetName val="3.1"/>
      <sheetName val=".4"/>
      <sheetName val="4.1 "/>
      <sheetName val="4.2"/>
      <sheetName val=".5"/>
      <sheetName val="5.1."/>
      <sheetName val="5.2.."/>
      <sheetName val="5.3."/>
      <sheetName val="5.4."/>
      <sheetName val="5.5"/>
      <sheetName val="5.6"/>
      <sheetName val="5.7"/>
      <sheetName val="5.8"/>
      <sheetName val="6."/>
      <sheetName val="6.1"/>
      <sheetName val="6.2."/>
      <sheetName val="6.3."/>
      <sheetName val="6.8."/>
      <sheetName val="6.4."/>
      <sheetName val="6.5."/>
      <sheetName val="6.6."/>
      <sheetName val="6.7."/>
      <sheetName val="6.8"/>
      <sheetName val="6.9"/>
      <sheetName val="6.10"/>
      <sheetName val="6.11"/>
      <sheetName val="6.12"/>
      <sheetName val="6.13"/>
      <sheetName val="6.14"/>
      <sheetName val="7."/>
      <sheetName val="7.1"/>
      <sheetName val="7.2"/>
      <sheetName val="7.3"/>
      <sheetName val="7.4"/>
      <sheetName val="7.5"/>
      <sheetName val="7.6"/>
      <sheetName val="7.7"/>
      <sheetName val="8.1"/>
      <sheetName val="8.1.1"/>
      <sheetName val="8.1.2"/>
      <sheetName val="8.1.3"/>
      <sheetName val="8.1.4."/>
      <sheetName val="8.1.5."/>
      <sheetName val="8.1.6."/>
      <sheetName val="8.1.7."/>
      <sheetName val="8.2.."/>
      <sheetName val="8.2.1"/>
      <sheetName val="9."/>
      <sheetName val="9.1."/>
      <sheetName val="9.2."/>
      <sheetName val="9.3."/>
      <sheetName val="10.1."/>
      <sheetName val="10.1.1"/>
      <sheetName val="10.2.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1."/>
      <sheetName val="11.1"/>
      <sheetName val="11.2"/>
      <sheetName val="11.3"/>
      <sheetName val="12."/>
      <sheetName val="12.1.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L. ROJO RAYAS"/>
      <sheetName val="CEBRA"/>
      <sheetName val="PUENTE MESETAS"/>
      <sheetName val="CERRAMIENTO "/>
      <sheetName val="CAMPAMENTO"/>
      <sheetName val="Hoja1"/>
      <sheetName val="CASA  S.MARTIN"/>
      <sheetName val="CANTIDADES"/>
      <sheetName val="Hoja2"/>
      <sheetName val="APB 1"/>
      <sheetName val="PRECIOS"/>
      <sheetName val="CANTIDADES "/>
      <sheetName val="APB 4"/>
      <sheetName val="APB 2"/>
      <sheetName val="APB 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150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1800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24000</v>
          </cell>
          <cell r="E4">
            <v>1440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1740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2600</v>
          </cell>
          <cell r="E6">
            <v>156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6000</v>
          </cell>
          <cell r="E7">
            <v>360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40000</v>
          </cell>
          <cell r="E8">
            <v>2400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90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1140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750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10000</v>
          </cell>
          <cell r="E12">
            <v>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56000</v>
          </cell>
          <cell r="E13">
            <v>3360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45000</v>
          </cell>
          <cell r="E14">
            <v>2700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1200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1320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38850</v>
          </cell>
          <cell r="E25">
            <v>1942.5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1325</v>
          </cell>
        </row>
        <row r="27">
          <cell r="A27">
            <v>23</v>
          </cell>
          <cell r="B27" t="str">
            <v>Adoquin en concreto, tipo VEHICULAR ,  de 0,20 x 0,10 mts., e= 0,08 mts.,  COLOR AZUL</v>
          </cell>
          <cell r="C27" t="str">
            <v>M2</v>
          </cell>
          <cell r="D27">
            <v>48500</v>
          </cell>
          <cell r="E27">
            <v>2425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2233.9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1497.9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1500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350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38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21.5</v>
          </cell>
        </row>
        <row r="35">
          <cell r="A35">
            <v>31</v>
          </cell>
          <cell r="B35" t="str">
            <v>Loseta prefabricada en concreto,  e = 0,06 mts de 0,40 x 0,40 mts. Color Gris LISA</v>
          </cell>
          <cell r="C35" t="str">
            <v>M2</v>
          </cell>
          <cell r="D35">
            <v>30000</v>
          </cell>
          <cell r="E35">
            <v>1500</v>
          </cell>
        </row>
        <row r="36">
          <cell r="A36">
            <v>32</v>
          </cell>
          <cell r="B36" t="str">
            <v>Loseta prefabricada en concreto,  e = 0,06 mts de 0,40 x 0,40 mts. Color ROJO A RAYAS</v>
          </cell>
          <cell r="C36" t="str">
            <v>M2</v>
          </cell>
          <cell r="D36">
            <v>41000</v>
          </cell>
          <cell r="E36">
            <v>2050</v>
          </cell>
        </row>
        <row r="37">
          <cell r="A37">
            <v>33</v>
          </cell>
          <cell r="B37" t="str">
            <v>Loseta prefabricada en concreto,  e = 0,06 mts de 0,40 x 0,40 mts.COLOR GRIS - TOPEROL</v>
          </cell>
          <cell r="C37" t="str">
            <v>M2</v>
          </cell>
          <cell r="D37">
            <v>28000</v>
          </cell>
          <cell r="E37">
            <v>1400</v>
          </cell>
        </row>
        <row r="38">
          <cell r="A38">
            <v>34</v>
          </cell>
          <cell r="B38" t="str">
            <v>Loseta prefabricada en concreto,  e = 0,06 mts de 0,40 x 0,40 mts.COLOR GRIS LISA</v>
          </cell>
          <cell r="C38" t="str">
            <v>M2</v>
          </cell>
          <cell r="D38">
            <v>28000</v>
          </cell>
          <cell r="E38">
            <v>1400</v>
          </cell>
        </row>
        <row r="39">
          <cell r="A39">
            <v>35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28000</v>
          </cell>
          <cell r="E39">
            <v>1400</v>
          </cell>
        </row>
        <row r="40">
          <cell r="A40">
            <v>36</v>
          </cell>
          <cell r="B40" t="str">
            <v>Loseta prefabricada en concreto,  e = 0,06 mts de 0,40 x 0,40 mts.COLOR AZUL LISA</v>
          </cell>
          <cell r="C40" t="str">
            <v>M2</v>
          </cell>
          <cell r="D40">
            <v>45000</v>
          </cell>
          <cell r="E40">
            <v>2250</v>
          </cell>
        </row>
        <row r="41">
          <cell r="A41">
            <v>37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2225</v>
          </cell>
        </row>
        <row r="42">
          <cell r="A42">
            <v>38</v>
          </cell>
          <cell r="B42" t="str">
            <v>Loseta prefabricada en concreto,  e = 0,06 mts de 0,40 x 0,40 mts.COLOR AMARILLO A RAYAS</v>
          </cell>
          <cell r="C42" t="str">
            <v>M2</v>
          </cell>
          <cell r="D42">
            <v>40000</v>
          </cell>
          <cell r="E42">
            <v>2000</v>
          </cell>
        </row>
        <row r="43">
          <cell r="A43">
            <v>39</v>
          </cell>
          <cell r="B43" t="str">
            <v>Loseta prefabricada en concreto,  e = 0,06 mts de 0,40 x 0,40 mts.COLOR AMARILLO A CUADROS</v>
          </cell>
          <cell r="C43" t="str">
            <v>M2</v>
          </cell>
          <cell r="D43">
            <v>40000</v>
          </cell>
          <cell r="E43">
            <v>2000</v>
          </cell>
        </row>
        <row r="44">
          <cell r="A44">
            <v>40</v>
          </cell>
          <cell r="B44" t="str">
            <v>Loseta prefabricada en concreto,  e = 0,06 mts de 0,40 x 0,40 mts.COLOR OCRE LISA. A RAYAS O A CUADROS.</v>
          </cell>
          <cell r="C44" t="str">
            <v>M2</v>
          </cell>
          <cell r="D44">
            <v>38000</v>
          </cell>
          <cell r="E44">
            <v>1900</v>
          </cell>
        </row>
        <row r="45">
          <cell r="A45">
            <v>41</v>
          </cell>
          <cell r="B45" t="str">
            <v xml:space="preserve">Loseta prefabricada en concreto,  e = 0,06 mts de 0,40 x 0,60 mts.COLOR AZUL LISA </v>
          </cell>
          <cell r="C45" t="str">
            <v>M2</v>
          </cell>
          <cell r="D45">
            <v>44500</v>
          </cell>
          <cell r="E45">
            <v>2225</v>
          </cell>
        </row>
        <row r="46">
          <cell r="A46">
            <v>42</v>
          </cell>
          <cell r="B46" t="str">
            <v>Loseta prefabricada en concreto,  e = 0,06 mts de 0,40 x 0,60 mts.COLOR NEGRA LISA, RAYAS O CUADROS</v>
          </cell>
          <cell r="C46" t="str">
            <v>M2</v>
          </cell>
          <cell r="D46">
            <v>35500</v>
          </cell>
          <cell r="E46">
            <v>1775</v>
          </cell>
        </row>
        <row r="47">
          <cell r="A47">
            <v>43</v>
          </cell>
          <cell r="B47" t="str">
            <v>Sardinel prefabricado en concreto de 1,00 x 0,17 x 0,45 mts. Redondo</v>
          </cell>
          <cell r="C47" t="str">
            <v>UN</v>
          </cell>
          <cell r="D47">
            <v>14500</v>
          </cell>
          <cell r="E47">
            <v>725</v>
          </cell>
        </row>
        <row r="48">
          <cell r="A48">
            <v>44</v>
          </cell>
          <cell r="B48" t="str">
            <v xml:space="preserve">Pegacol </v>
          </cell>
          <cell r="C48" t="str">
            <v>KG</v>
          </cell>
          <cell r="D48">
            <v>550</v>
          </cell>
          <cell r="E48">
            <v>27.5</v>
          </cell>
        </row>
        <row r="49">
          <cell r="A49">
            <v>45</v>
          </cell>
          <cell r="B49" t="str">
            <v>FLEXA NYCON</v>
          </cell>
          <cell r="C49" t="str">
            <v>BOL</v>
          </cell>
          <cell r="D49">
            <v>25000</v>
          </cell>
          <cell r="E49">
            <v>1250</v>
          </cell>
        </row>
        <row r="50">
          <cell r="A50">
            <v>46</v>
          </cell>
          <cell r="B50" t="str">
            <v>Cañuelas prefabricadas</v>
          </cell>
          <cell r="C50" t="str">
            <v>UN</v>
          </cell>
          <cell r="D50">
            <v>15000</v>
          </cell>
          <cell r="E50">
            <v>750</v>
          </cell>
        </row>
        <row r="51">
          <cell r="A51">
            <v>47</v>
          </cell>
          <cell r="B51" t="str">
            <v>FLEXTHANE-200</v>
          </cell>
          <cell r="C51" t="str">
            <v>UN</v>
          </cell>
          <cell r="D51">
            <v>1000</v>
          </cell>
          <cell r="E51">
            <v>50</v>
          </cell>
        </row>
        <row r="52">
          <cell r="A52">
            <v>48</v>
          </cell>
          <cell r="B52" t="str">
            <v>FLEXABACKET ROOD 1/4"</v>
          </cell>
          <cell r="C52" t="str">
            <v>ML</v>
          </cell>
          <cell r="D52">
            <v>500</v>
          </cell>
          <cell r="E52">
            <v>25</v>
          </cell>
        </row>
        <row r="53">
          <cell r="A53">
            <v>49</v>
          </cell>
          <cell r="B53" t="str">
            <v>DECOPAVITEX SISTEM</v>
          </cell>
          <cell r="C53" t="str">
            <v>M2</v>
          </cell>
          <cell r="D53">
            <v>28492</v>
          </cell>
          <cell r="E53">
            <v>1424.6000000000001</v>
          </cell>
        </row>
        <row r="54">
          <cell r="A54">
            <v>50</v>
          </cell>
        </row>
        <row r="55">
          <cell r="A55">
            <v>47</v>
          </cell>
          <cell r="E55">
            <v>0</v>
          </cell>
        </row>
        <row r="56">
          <cell r="A56">
            <v>48</v>
          </cell>
          <cell r="E56">
            <v>0</v>
          </cell>
        </row>
        <row r="57">
          <cell r="A57">
            <v>49</v>
          </cell>
          <cell r="E57">
            <v>0</v>
          </cell>
        </row>
        <row r="58">
          <cell r="A58">
            <v>50</v>
          </cell>
          <cell r="E58">
            <v>0</v>
          </cell>
        </row>
        <row r="59">
          <cell r="A59">
            <v>51</v>
          </cell>
          <cell r="E59">
            <v>0</v>
          </cell>
        </row>
        <row r="60">
          <cell r="A60">
            <v>52</v>
          </cell>
          <cell r="E60">
            <v>0</v>
          </cell>
        </row>
        <row r="61">
          <cell r="A61">
            <v>53</v>
          </cell>
          <cell r="E61">
            <v>0</v>
          </cell>
        </row>
        <row r="62">
          <cell r="A62">
            <v>54</v>
          </cell>
          <cell r="E62">
            <v>0</v>
          </cell>
        </row>
        <row r="63">
          <cell r="A63">
            <v>55</v>
          </cell>
          <cell r="E63">
            <v>0</v>
          </cell>
        </row>
        <row r="64">
          <cell r="A64">
            <v>56</v>
          </cell>
          <cell r="E64">
            <v>0</v>
          </cell>
        </row>
        <row r="65">
          <cell r="A65">
            <v>57</v>
          </cell>
          <cell r="E65">
            <v>0</v>
          </cell>
        </row>
        <row r="66">
          <cell r="A66">
            <v>58</v>
          </cell>
          <cell r="E66">
            <v>0</v>
          </cell>
        </row>
        <row r="67">
          <cell r="A67">
            <v>59</v>
          </cell>
          <cell r="E67">
            <v>0</v>
          </cell>
        </row>
        <row r="68">
          <cell r="A68">
            <v>60</v>
          </cell>
          <cell r="E68">
            <v>0</v>
          </cell>
        </row>
        <row r="69">
          <cell r="A69">
            <v>61</v>
          </cell>
          <cell r="E69">
            <v>0</v>
          </cell>
        </row>
        <row r="70">
          <cell r="A70">
            <v>62</v>
          </cell>
          <cell r="E70">
            <v>0</v>
          </cell>
        </row>
        <row r="71">
          <cell r="A71">
            <v>63</v>
          </cell>
          <cell r="E71">
            <v>0</v>
          </cell>
        </row>
        <row r="72">
          <cell r="A72">
            <v>64</v>
          </cell>
          <cell r="E72">
            <v>0</v>
          </cell>
        </row>
        <row r="73">
          <cell r="A73">
            <v>65</v>
          </cell>
          <cell r="E73">
            <v>0</v>
          </cell>
        </row>
        <row r="74">
          <cell r="A74">
            <v>66</v>
          </cell>
          <cell r="E74">
            <v>0</v>
          </cell>
        </row>
        <row r="75">
          <cell r="A75">
            <v>67</v>
          </cell>
          <cell r="E75">
            <v>0</v>
          </cell>
        </row>
        <row r="76">
          <cell r="A76">
            <v>68</v>
          </cell>
          <cell r="E76">
            <v>0</v>
          </cell>
        </row>
        <row r="77">
          <cell r="A77">
            <v>69</v>
          </cell>
          <cell r="E77">
            <v>0</v>
          </cell>
        </row>
        <row r="78">
          <cell r="A78">
            <v>70</v>
          </cell>
          <cell r="E78">
            <v>0</v>
          </cell>
        </row>
        <row r="80">
          <cell r="A80" t="str">
            <v>REF.</v>
          </cell>
          <cell r="B80" t="str">
            <v>MATERIAL GRESS</v>
          </cell>
          <cell r="C80" t="str">
            <v>UNIDAD</v>
          </cell>
          <cell r="D80" t="str">
            <v>PRECIO</v>
          </cell>
          <cell r="E80" t="str">
            <v>TRANSPORTE</v>
          </cell>
        </row>
        <row r="83">
          <cell r="A83">
            <v>71</v>
          </cell>
          <cell r="B83" t="str">
            <v>Baldosa Duropiso Mancesa  30X30</v>
          </cell>
          <cell r="C83" t="str">
            <v>M²</v>
          </cell>
          <cell r="D83">
            <v>20500</v>
          </cell>
          <cell r="E83">
            <v>1230</v>
          </cell>
        </row>
        <row r="84">
          <cell r="A84">
            <v>72</v>
          </cell>
          <cell r="B84" t="str">
            <v xml:space="preserve">Bloque No 4 Hueco </v>
          </cell>
          <cell r="C84" t="str">
            <v>Und</v>
          </cell>
          <cell r="D84">
            <v>480</v>
          </cell>
          <cell r="E84">
            <v>28.799999999999997</v>
          </cell>
        </row>
        <row r="85">
          <cell r="A85">
            <v>73</v>
          </cell>
          <cell r="B85" t="str">
            <v>Bloque No 5 Hueco 12X20X30</v>
          </cell>
          <cell r="C85" t="str">
            <v>Und</v>
          </cell>
          <cell r="D85">
            <v>800</v>
          </cell>
          <cell r="E85">
            <v>48</v>
          </cell>
        </row>
        <row r="86">
          <cell r="A86">
            <v>74</v>
          </cell>
          <cell r="B86" t="str">
            <v>Ladrillo Tolete</v>
          </cell>
          <cell r="C86" t="str">
            <v>Und</v>
          </cell>
          <cell r="D86">
            <v>240</v>
          </cell>
          <cell r="E86">
            <v>14.399999999999999</v>
          </cell>
        </row>
        <row r="87">
          <cell r="A87">
            <v>75</v>
          </cell>
          <cell r="B87" t="str">
            <v>Tuberia de gres, D= 6"</v>
          </cell>
          <cell r="C87" t="str">
            <v>ML</v>
          </cell>
          <cell r="E87">
            <v>0</v>
          </cell>
        </row>
        <row r="88">
          <cell r="A88">
            <v>76</v>
          </cell>
          <cell r="B88" t="str">
            <v>Adoquines de arcilla   para piso, e =.06 mt ,20 mt x,10 mt, deacuerdo a la NTC 2017.</v>
          </cell>
          <cell r="C88" t="str">
            <v>ML</v>
          </cell>
          <cell r="D88">
            <v>22500</v>
          </cell>
          <cell r="E88">
            <v>1350</v>
          </cell>
        </row>
        <row r="89">
          <cell r="A89">
            <v>77</v>
          </cell>
          <cell r="B89" t="str">
            <v>Tuberia de gres, D= 8"</v>
          </cell>
          <cell r="C89" t="str">
            <v>ML</v>
          </cell>
          <cell r="D89">
            <v>13100</v>
          </cell>
          <cell r="E89">
            <v>786</v>
          </cell>
        </row>
        <row r="90">
          <cell r="A90">
            <v>78</v>
          </cell>
          <cell r="B90" t="str">
            <v xml:space="preserve">Ladrillo a la vista semiprensado por una cara </v>
          </cell>
          <cell r="C90" t="str">
            <v>Und</v>
          </cell>
          <cell r="D90">
            <v>860</v>
          </cell>
          <cell r="E90">
            <v>51.6</v>
          </cell>
        </row>
        <row r="91">
          <cell r="A91">
            <v>79</v>
          </cell>
          <cell r="B91" t="str">
            <v>Piso en gres de 0.10 x 0.20</v>
          </cell>
          <cell r="C91" t="str">
            <v>M²</v>
          </cell>
          <cell r="D91">
            <v>12500</v>
          </cell>
          <cell r="E91">
            <v>750</v>
          </cell>
        </row>
        <row r="92">
          <cell r="A92">
            <v>80</v>
          </cell>
          <cell r="B92" t="str">
            <v>Ceramica Minimal Petroleo 45x45 Alfa</v>
          </cell>
          <cell r="C92" t="str">
            <v>M²</v>
          </cell>
          <cell r="D92">
            <v>28000</v>
          </cell>
          <cell r="E92">
            <v>1680</v>
          </cell>
        </row>
        <row r="93">
          <cell r="A93">
            <v>81</v>
          </cell>
          <cell r="B93" t="str">
            <v>Ceramica  Blanco 20x20</v>
          </cell>
          <cell r="C93" t="str">
            <v>M²</v>
          </cell>
          <cell r="D93">
            <v>13000</v>
          </cell>
          <cell r="E93">
            <v>780</v>
          </cell>
        </row>
        <row r="94">
          <cell r="A94">
            <v>82</v>
          </cell>
          <cell r="B94" t="str">
            <v xml:space="preserve">Ladrillo a la vista semiprensado por ambas caras </v>
          </cell>
          <cell r="C94" t="str">
            <v>Und</v>
          </cell>
          <cell r="D94">
            <v>1200</v>
          </cell>
          <cell r="E94">
            <v>72</v>
          </cell>
        </row>
        <row r="95">
          <cell r="A95">
            <v>83</v>
          </cell>
          <cell r="E95">
            <v>0</v>
          </cell>
        </row>
        <row r="96">
          <cell r="A96">
            <v>84</v>
          </cell>
          <cell r="E96">
            <v>0</v>
          </cell>
        </row>
        <row r="97">
          <cell r="A97">
            <v>85</v>
          </cell>
          <cell r="E97">
            <v>0</v>
          </cell>
        </row>
        <row r="98">
          <cell r="A98">
            <v>86</v>
          </cell>
          <cell r="E98">
            <v>0</v>
          </cell>
        </row>
        <row r="99">
          <cell r="A99">
            <v>87</v>
          </cell>
          <cell r="E99">
            <v>0</v>
          </cell>
        </row>
        <row r="100">
          <cell r="A100">
            <v>88</v>
          </cell>
          <cell r="E100">
            <v>0</v>
          </cell>
        </row>
        <row r="101">
          <cell r="A101">
            <v>89</v>
          </cell>
          <cell r="E101">
            <v>0</v>
          </cell>
        </row>
        <row r="102">
          <cell r="A102">
            <v>90</v>
          </cell>
          <cell r="E102">
            <v>0</v>
          </cell>
        </row>
        <row r="103">
          <cell r="A103">
            <v>91</v>
          </cell>
          <cell r="E103">
            <v>0</v>
          </cell>
        </row>
        <row r="104">
          <cell r="A104">
            <v>92</v>
          </cell>
          <cell r="E104">
            <v>0</v>
          </cell>
        </row>
        <row r="105">
          <cell r="A105">
            <v>93</v>
          </cell>
          <cell r="E105">
            <v>0</v>
          </cell>
        </row>
        <row r="106">
          <cell r="A106">
            <v>94</v>
          </cell>
          <cell r="E106">
            <v>0</v>
          </cell>
        </row>
        <row r="107">
          <cell r="A107">
            <v>95</v>
          </cell>
          <cell r="E107">
            <v>0</v>
          </cell>
        </row>
        <row r="108">
          <cell r="A108">
            <v>96</v>
          </cell>
          <cell r="E108">
            <v>0</v>
          </cell>
        </row>
        <row r="109">
          <cell r="A109">
            <v>97</v>
          </cell>
          <cell r="E109">
            <v>0</v>
          </cell>
        </row>
        <row r="110">
          <cell r="A110">
            <v>98</v>
          </cell>
          <cell r="E110">
            <v>0</v>
          </cell>
        </row>
        <row r="111">
          <cell r="A111">
            <v>99</v>
          </cell>
          <cell r="E111">
            <v>0</v>
          </cell>
        </row>
        <row r="112">
          <cell r="A112">
            <v>100</v>
          </cell>
          <cell r="E112">
            <v>0</v>
          </cell>
        </row>
        <row r="113">
          <cell r="A113">
            <v>101</v>
          </cell>
          <cell r="E113">
            <v>0</v>
          </cell>
        </row>
        <row r="114">
          <cell r="A114">
            <v>102</v>
          </cell>
          <cell r="E114">
            <v>0</v>
          </cell>
        </row>
        <row r="115">
          <cell r="A115">
            <v>103</v>
          </cell>
          <cell r="E115">
            <v>0</v>
          </cell>
        </row>
        <row r="116">
          <cell r="A116">
            <v>104</v>
          </cell>
          <cell r="E116">
            <v>0</v>
          </cell>
        </row>
        <row r="117">
          <cell r="A117">
            <v>105</v>
          </cell>
          <cell r="E117">
            <v>0</v>
          </cell>
        </row>
        <row r="118">
          <cell r="A118">
            <v>106</v>
          </cell>
          <cell r="E118">
            <v>0</v>
          </cell>
        </row>
        <row r="119">
          <cell r="A119">
            <v>107</v>
          </cell>
          <cell r="E119">
            <v>0</v>
          </cell>
        </row>
        <row r="120">
          <cell r="A120">
            <v>108</v>
          </cell>
          <cell r="E120">
            <v>0</v>
          </cell>
        </row>
        <row r="121">
          <cell r="A121">
            <v>109</v>
          </cell>
          <cell r="E121">
            <v>0</v>
          </cell>
        </row>
        <row r="122">
          <cell r="A122">
            <v>110</v>
          </cell>
          <cell r="E122">
            <v>0</v>
          </cell>
        </row>
        <row r="124">
          <cell r="A124" t="str">
            <v>REF.</v>
          </cell>
          <cell r="B124" t="str">
            <v>MATERIAL ELECTRICO</v>
          </cell>
          <cell r="C124" t="str">
            <v>UNIDAD</v>
          </cell>
          <cell r="D124" t="str">
            <v>PRECIO</v>
          </cell>
          <cell r="E124" t="str">
            <v>TRANSPORTE</v>
          </cell>
        </row>
        <row r="126">
          <cell r="A126">
            <v>111</v>
          </cell>
          <cell r="B126" t="str">
            <v>Poste Cemento 750 Kg x 12mrs</v>
          </cell>
          <cell r="C126" t="str">
            <v>UN</v>
          </cell>
          <cell r="E126">
            <v>0</v>
          </cell>
        </row>
        <row r="127">
          <cell r="A127">
            <v>112</v>
          </cell>
          <cell r="B127" t="str">
            <v>Cable ACSR Nº 1/0</v>
          </cell>
          <cell r="C127" t="str">
            <v>ML</v>
          </cell>
          <cell r="E127">
            <v>0</v>
          </cell>
        </row>
        <row r="128">
          <cell r="A128">
            <v>113</v>
          </cell>
          <cell r="B128" t="str">
            <v>Conectores Linea Viva</v>
          </cell>
          <cell r="C128" t="str">
            <v>UN</v>
          </cell>
          <cell r="E128">
            <v>0</v>
          </cell>
        </row>
        <row r="129">
          <cell r="A129">
            <v>114</v>
          </cell>
          <cell r="B129" t="str">
            <v>Pernos de Maquina de 10"</v>
          </cell>
          <cell r="C129" t="str">
            <v>UN</v>
          </cell>
          <cell r="E129">
            <v>0</v>
          </cell>
        </row>
        <row r="130">
          <cell r="A130">
            <v>115</v>
          </cell>
          <cell r="B130" t="str">
            <v>Cruceta Metalica de 2 1/2 x 2 1/2 x 3/16 x 2 x 1</v>
          </cell>
          <cell r="C130" t="str">
            <v>UN</v>
          </cell>
          <cell r="E130">
            <v>0</v>
          </cell>
        </row>
        <row r="131">
          <cell r="A131">
            <v>116</v>
          </cell>
          <cell r="B131" t="str">
            <v>Diagonal de 0.6mts</v>
          </cell>
          <cell r="C131" t="str">
            <v>UN</v>
          </cell>
          <cell r="E131">
            <v>0</v>
          </cell>
        </row>
        <row r="132">
          <cell r="A132">
            <v>117</v>
          </cell>
          <cell r="B132" t="str">
            <v xml:space="preserve">Aislador tipo disco de 6" </v>
          </cell>
          <cell r="C132" t="str">
            <v>UN</v>
          </cell>
          <cell r="E132">
            <v>0</v>
          </cell>
        </row>
        <row r="133">
          <cell r="A133">
            <v>118</v>
          </cell>
          <cell r="B133" t="str">
            <v>Grapa de retención</v>
          </cell>
          <cell r="C133" t="str">
            <v>UN</v>
          </cell>
          <cell r="E133">
            <v>0</v>
          </cell>
        </row>
        <row r="134">
          <cell r="A134">
            <v>119</v>
          </cell>
          <cell r="B134" t="str">
            <v>Tuercas de ojo</v>
          </cell>
          <cell r="C134" t="str">
            <v>UN</v>
          </cell>
          <cell r="E134">
            <v>0</v>
          </cell>
        </row>
        <row r="135">
          <cell r="A135">
            <v>120</v>
          </cell>
          <cell r="B135" t="str">
            <v>Collarines de 5 a 6</v>
          </cell>
          <cell r="C135" t="str">
            <v>UN</v>
          </cell>
          <cell r="E135">
            <v>0</v>
          </cell>
        </row>
        <row r="136">
          <cell r="A136">
            <v>121</v>
          </cell>
          <cell r="B136" t="str">
            <v>Cruceta para Transformador</v>
          </cell>
          <cell r="C136" t="str">
            <v>UN</v>
          </cell>
          <cell r="E136">
            <v>0</v>
          </cell>
        </row>
        <row r="137">
          <cell r="A137">
            <v>122</v>
          </cell>
          <cell r="B137" t="str">
            <v>Corta Circuitos</v>
          </cell>
          <cell r="C137" t="str">
            <v>UN</v>
          </cell>
          <cell r="E137">
            <v>0</v>
          </cell>
        </row>
        <row r="138">
          <cell r="A138">
            <v>123</v>
          </cell>
          <cell r="B138" t="str">
            <v>Para Rayos</v>
          </cell>
          <cell r="C138" t="str">
            <v>UN</v>
          </cell>
          <cell r="E138">
            <v>0</v>
          </cell>
        </row>
        <row r="139">
          <cell r="A139">
            <v>124</v>
          </cell>
          <cell r="B139" t="str">
            <v>Polo a Tierra</v>
          </cell>
          <cell r="C139" t="str">
            <v>UN</v>
          </cell>
          <cell r="E139">
            <v>0</v>
          </cell>
        </row>
        <row r="140">
          <cell r="A140">
            <v>125</v>
          </cell>
          <cell r="B140" t="str">
            <v xml:space="preserve">Transformador  </v>
          </cell>
          <cell r="C140" t="str">
            <v>UN</v>
          </cell>
          <cell r="E140">
            <v>0</v>
          </cell>
        </row>
        <row r="141">
          <cell r="A141">
            <v>126</v>
          </cell>
          <cell r="B141" t="str">
            <v>Tubo de 2"</v>
          </cell>
          <cell r="C141" t="str">
            <v>ML</v>
          </cell>
          <cell r="E141">
            <v>0</v>
          </cell>
        </row>
        <row r="142">
          <cell r="A142">
            <v>127</v>
          </cell>
          <cell r="B142" t="str">
            <v>Cable Nº 6 THHN</v>
          </cell>
          <cell r="C142" t="str">
            <v>ML</v>
          </cell>
          <cell r="E142">
            <v>0</v>
          </cell>
        </row>
        <row r="143">
          <cell r="A143">
            <v>128</v>
          </cell>
          <cell r="B143" t="str">
            <v>Caja Contador</v>
          </cell>
          <cell r="C143" t="str">
            <v>UN</v>
          </cell>
          <cell r="E143">
            <v>0</v>
          </cell>
        </row>
        <row r="144">
          <cell r="A144">
            <v>129</v>
          </cell>
          <cell r="B144" t="str">
            <v>Contador</v>
          </cell>
          <cell r="C144" t="str">
            <v>UN</v>
          </cell>
          <cell r="E144">
            <v>0</v>
          </cell>
        </row>
        <row r="145">
          <cell r="A145">
            <v>130</v>
          </cell>
          <cell r="B145" t="str">
            <v>Automatico de protección</v>
          </cell>
          <cell r="C145" t="str">
            <v>UN</v>
          </cell>
          <cell r="E145">
            <v>0</v>
          </cell>
        </row>
        <row r="146">
          <cell r="A146">
            <v>131</v>
          </cell>
          <cell r="B146" t="str">
            <v>Caja Circuitos</v>
          </cell>
          <cell r="C146" t="str">
            <v>UN</v>
          </cell>
          <cell r="E146">
            <v>0</v>
          </cell>
        </row>
        <row r="147">
          <cell r="A147">
            <v>132</v>
          </cell>
          <cell r="B147" t="str">
            <v>Automaticos</v>
          </cell>
          <cell r="C147" t="str">
            <v>ML</v>
          </cell>
          <cell r="E147">
            <v>0</v>
          </cell>
        </row>
        <row r="148">
          <cell r="A148">
            <v>133</v>
          </cell>
          <cell r="B148" t="str">
            <v>Linea Tierra</v>
          </cell>
          <cell r="C148" t="str">
            <v>ML</v>
          </cell>
          <cell r="E148">
            <v>0</v>
          </cell>
        </row>
        <row r="149">
          <cell r="A149">
            <v>134</v>
          </cell>
          <cell r="B149" t="str">
            <v>Cinta Bandy de 3/4</v>
          </cell>
          <cell r="C149" t="str">
            <v>ML</v>
          </cell>
          <cell r="E149">
            <v>0</v>
          </cell>
        </row>
        <row r="150">
          <cell r="A150">
            <v>135</v>
          </cell>
          <cell r="B150" t="str">
            <v>Hebillas de 3/4</v>
          </cell>
          <cell r="C150" t="str">
            <v>UN</v>
          </cell>
          <cell r="E150">
            <v>0</v>
          </cell>
        </row>
        <row r="151">
          <cell r="A151">
            <v>136</v>
          </cell>
          <cell r="B151" t="str">
            <v>Vigetas</v>
          </cell>
          <cell r="C151" t="str">
            <v>UN</v>
          </cell>
          <cell r="E151">
            <v>0</v>
          </cell>
        </row>
        <row r="152">
          <cell r="A152">
            <v>137</v>
          </cell>
          <cell r="B152" t="str">
            <v>Varilla de 1.50mts anclaje</v>
          </cell>
          <cell r="C152" t="str">
            <v>UN</v>
          </cell>
          <cell r="E152">
            <v>0</v>
          </cell>
        </row>
        <row r="153">
          <cell r="A153">
            <v>138</v>
          </cell>
          <cell r="B153" t="str">
            <v>Arandela de 4 x 4</v>
          </cell>
          <cell r="C153" t="str">
            <v>UN</v>
          </cell>
          <cell r="E153">
            <v>0</v>
          </cell>
        </row>
        <row r="154">
          <cell r="A154">
            <v>139</v>
          </cell>
          <cell r="B154" t="str">
            <v>Arandela de 2 x 2</v>
          </cell>
          <cell r="C154" t="str">
            <v>CUARTO</v>
          </cell>
          <cell r="E154">
            <v>0</v>
          </cell>
        </row>
        <row r="155">
          <cell r="A155">
            <v>140</v>
          </cell>
          <cell r="B155" t="str">
            <v>Arandela de presion para 1 1/2</v>
          </cell>
          <cell r="C155" t="str">
            <v>UN</v>
          </cell>
          <cell r="E155">
            <v>0</v>
          </cell>
        </row>
        <row r="156">
          <cell r="A156">
            <v>141</v>
          </cell>
          <cell r="B156" t="str">
            <v>Pernos de Maquina de 2"  x 1 1/2</v>
          </cell>
          <cell r="C156" t="str">
            <v>UN</v>
          </cell>
          <cell r="E156">
            <v>0</v>
          </cell>
        </row>
        <row r="157">
          <cell r="A157">
            <v>142</v>
          </cell>
          <cell r="B157" t="str">
            <v>Cable Acero de 3/8</v>
          </cell>
          <cell r="C157" t="str">
            <v>UN</v>
          </cell>
          <cell r="E157">
            <v>0</v>
          </cell>
        </row>
        <row r="158">
          <cell r="A158">
            <v>143</v>
          </cell>
          <cell r="B158" t="str">
            <v>Aisladores Tipo Tensor</v>
          </cell>
          <cell r="C158" t="str">
            <v>UN</v>
          </cell>
          <cell r="E158">
            <v>0</v>
          </cell>
        </row>
        <row r="159">
          <cell r="A159">
            <v>144</v>
          </cell>
          <cell r="B159" t="str">
            <v>Guarda Cabos</v>
          </cell>
          <cell r="C159" t="str">
            <v>ML</v>
          </cell>
          <cell r="E159">
            <v>0</v>
          </cell>
        </row>
        <row r="160">
          <cell r="A160">
            <v>145</v>
          </cell>
          <cell r="B160" t="str">
            <v>Grapa 3 pernos</v>
          </cell>
          <cell r="C160" t="str">
            <v>ML</v>
          </cell>
          <cell r="E160">
            <v>0</v>
          </cell>
        </row>
        <row r="161">
          <cell r="A161">
            <v>146</v>
          </cell>
          <cell r="B161" t="str">
            <v>Ducto de 2"</v>
          </cell>
          <cell r="C161" t="str">
            <v>ML</v>
          </cell>
          <cell r="E161">
            <v>0</v>
          </cell>
        </row>
        <row r="162">
          <cell r="A162">
            <v>147</v>
          </cell>
          <cell r="B162" t="str">
            <v>Ducto de 1 1/2"</v>
          </cell>
          <cell r="C162" t="str">
            <v>UN</v>
          </cell>
          <cell r="E162">
            <v>0</v>
          </cell>
        </row>
        <row r="163">
          <cell r="A163">
            <v>148</v>
          </cell>
          <cell r="B163" t="str">
            <v>Curva de 1 1/2"</v>
          </cell>
          <cell r="C163" t="str">
            <v>UN</v>
          </cell>
          <cell r="E163">
            <v>0</v>
          </cell>
        </row>
        <row r="164">
          <cell r="A164">
            <v>149</v>
          </cell>
          <cell r="B164" t="str">
            <v>Tapa Col Roll 0.5 x 0.5mts</v>
          </cell>
          <cell r="C164" t="str">
            <v>UN</v>
          </cell>
          <cell r="E164">
            <v>0</v>
          </cell>
        </row>
        <row r="165">
          <cell r="A165">
            <v>150</v>
          </cell>
          <cell r="B165" t="str">
            <v>Angulo</v>
          </cell>
          <cell r="C165" t="str">
            <v>UN</v>
          </cell>
          <cell r="E165">
            <v>0</v>
          </cell>
        </row>
        <row r="166">
          <cell r="A166">
            <v>151</v>
          </cell>
          <cell r="B166" t="str">
            <v>Cable Nº 4 Alum. Encauchetado</v>
          </cell>
          <cell r="C166" t="str">
            <v>UN</v>
          </cell>
          <cell r="E166">
            <v>0</v>
          </cell>
        </row>
        <row r="167">
          <cell r="A167">
            <v>152</v>
          </cell>
          <cell r="B167" t="str">
            <v>Cable Nº 10 Cobre THHN</v>
          </cell>
          <cell r="C167" t="str">
            <v>UN</v>
          </cell>
          <cell r="E167">
            <v>0</v>
          </cell>
        </row>
        <row r="168">
          <cell r="A168">
            <v>153</v>
          </cell>
          <cell r="B168" t="str">
            <v>Conectores para Ponchar AP1</v>
          </cell>
          <cell r="C168" t="str">
            <v>CUARTO</v>
          </cell>
          <cell r="E168">
            <v>0</v>
          </cell>
        </row>
        <row r="169">
          <cell r="A169">
            <v>154</v>
          </cell>
          <cell r="B169" t="str">
            <v>Protecciones Sumergibles para empalme</v>
          </cell>
          <cell r="C169" t="str">
            <v>UN</v>
          </cell>
          <cell r="E169">
            <v>0</v>
          </cell>
        </row>
        <row r="170">
          <cell r="A170">
            <v>155</v>
          </cell>
          <cell r="B170" t="str">
            <v>Cinta Nº 33</v>
          </cell>
          <cell r="C170" t="str">
            <v>UN</v>
          </cell>
          <cell r="E170">
            <v>0</v>
          </cell>
        </row>
        <row r="171">
          <cell r="A171">
            <v>156</v>
          </cell>
          <cell r="B171" t="str">
            <v>Cinta Nº 23</v>
          </cell>
          <cell r="C171" t="str">
            <v>UN</v>
          </cell>
          <cell r="E171">
            <v>0</v>
          </cell>
        </row>
        <row r="172">
          <cell r="A172">
            <v>157</v>
          </cell>
          <cell r="B172" t="str">
            <v>Ducto de 3" corrugado 35 x 3T para cajilla</v>
          </cell>
          <cell r="C172" t="str">
            <v>UN</v>
          </cell>
          <cell r="E172">
            <v>0</v>
          </cell>
        </row>
        <row r="173">
          <cell r="A173">
            <v>158</v>
          </cell>
          <cell r="B173" t="str">
            <v>Tubo de desague A - LL</v>
          </cell>
          <cell r="C173" t="str">
            <v>ML</v>
          </cell>
          <cell r="E173">
            <v>0</v>
          </cell>
        </row>
        <row r="174">
          <cell r="A174">
            <v>159</v>
          </cell>
          <cell r="B174" t="str">
            <v>Poste metálico de 4" de diámetro, 3 mts  de altura, pintado con base metálica para instalación o anclaje en pedestal, para dos luminarias. (según diseño )</v>
          </cell>
          <cell r="C174" t="str">
            <v>UN</v>
          </cell>
          <cell r="E174">
            <v>0</v>
          </cell>
        </row>
        <row r="175">
          <cell r="A175">
            <v>160</v>
          </cell>
          <cell r="B175" t="str">
            <v>Poste metálico de 4" de diámetro, 4 mts  de altura, pintado con base metálica para instalación o anclaje en pedestal, para cuatro luminarias. (según diseño)</v>
          </cell>
          <cell r="C175" t="str">
            <v>UN</v>
          </cell>
          <cell r="E175">
            <v>0</v>
          </cell>
        </row>
        <row r="176">
          <cell r="A176">
            <v>161</v>
          </cell>
          <cell r="E176">
            <v>0</v>
          </cell>
        </row>
        <row r="177">
          <cell r="A177">
            <v>162</v>
          </cell>
          <cell r="B177" t="str">
            <v>Transformador trifásico de 15 KVA, 13200/220 voltios</v>
          </cell>
          <cell r="C177" t="str">
            <v>UN</v>
          </cell>
          <cell r="D177">
            <v>4657500</v>
          </cell>
          <cell r="E177">
            <v>279450</v>
          </cell>
        </row>
        <row r="178">
          <cell r="A178">
            <v>163</v>
          </cell>
          <cell r="E178">
            <v>0</v>
          </cell>
        </row>
        <row r="179">
          <cell r="A179">
            <v>164</v>
          </cell>
          <cell r="E179">
            <v>0</v>
          </cell>
        </row>
        <row r="180">
          <cell r="A180">
            <v>165</v>
          </cell>
          <cell r="E180">
            <v>0</v>
          </cell>
        </row>
        <row r="181">
          <cell r="A181">
            <v>166</v>
          </cell>
          <cell r="E181">
            <v>0</v>
          </cell>
        </row>
        <row r="182">
          <cell r="A182">
            <v>167</v>
          </cell>
          <cell r="E182">
            <v>0</v>
          </cell>
        </row>
        <row r="183">
          <cell r="A183">
            <v>168</v>
          </cell>
          <cell r="E183">
            <v>0</v>
          </cell>
        </row>
        <row r="184">
          <cell r="A184">
            <v>169</v>
          </cell>
          <cell r="E184">
            <v>0</v>
          </cell>
        </row>
        <row r="185">
          <cell r="A185">
            <v>170</v>
          </cell>
          <cell r="E185">
            <v>0</v>
          </cell>
        </row>
        <row r="186">
          <cell r="A186">
            <v>171</v>
          </cell>
          <cell r="E186">
            <v>0</v>
          </cell>
        </row>
        <row r="187">
          <cell r="A187">
            <v>172</v>
          </cell>
          <cell r="E187">
            <v>0</v>
          </cell>
        </row>
        <row r="188">
          <cell r="A188">
            <v>173</v>
          </cell>
          <cell r="E188">
            <v>0</v>
          </cell>
        </row>
        <row r="189">
          <cell r="A189">
            <v>174</v>
          </cell>
          <cell r="E189">
            <v>0</v>
          </cell>
        </row>
        <row r="190">
          <cell r="A190">
            <v>175</v>
          </cell>
          <cell r="E190">
            <v>0</v>
          </cell>
        </row>
        <row r="191">
          <cell r="A191">
            <v>176</v>
          </cell>
          <cell r="E191">
            <v>0</v>
          </cell>
        </row>
        <row r="192">
          <cell r="A192">
            <v>177</v>
          </cell>
          <cell r="E192">
            <v>0</v>
          </cell>
        </row>
        <row r="193">
          <cell r="A193">
            <v>178</v>
          </cell>
          <cell r="E193">
            <v>0</v>
          </cell>
        </row>
        <row r="194">
          <cell r="A194">
            <v>179</v>
          </cell>
          <cell r="E194">
            <v>0</v>
          </cell>
        </row>
        <row r="195">
          <cell r="A195">
            <v>180</v>
          </cell>
          <cell r="E195">
            <v>0</v>
          </cell>
        </row>
        <row r="196">
          <cell r="A196">
            <v>181</v>
          </cell>
          <cell r="E196">
            <v>0</v>
          </cell>
        </row>
        <row r="197">
          <cell r="A197">
            <v>182</v>
          </cell>
          <cell r="E197">
            <v>0</v>
          </cell>
        </row>
        <row r="198">
          <cell r="A198">
            <v>183</v>
          </cell>
          <cell r="E198">
            <v>0</v>
          </cell>
        </row>
        <row r="199">
          <cell r="A199">
            <v>184</v>
          </cell>
          <cell r="E199">
            <v>0</v>
          </cell>
        </row>
        <row r="200">
          <cell r="A200">
            <v>185</v>
          </cell>
          <cell r="E200">
            <v>0</v>
          </cell>
        </row>
        <row r="201">
          <cell r="A201">
            <v>186</v>
          </cell>
          <cell r="E201">
            <v>0</v>
          </cell>
        </row>
        <row r="202">
          <cell r="A202">
            <v>187</v>
          </cell>
          <cell r="E202">
            <v>0</v>
          </cell>
        </row>
        <row r="203">
          <cell r="A203">
            <v>188</v>
          </cell>
          <cell r="E203">
            <v>0</v>
          </cell>
        </row>
        <row r="204">
          <cell r="A204">
            <v>189</v>
          </cell>
          <cell r="E204">
            <v>0</v>
          </cell>
        </row>
        <row r="205">
          <cell r="A205">
            <v>190</v>
          </cell>
          <cell r="E205">
            <v>0</v>
          </cell>
        </row>
        <row r="207">
          <cell r="A207" t="str">
            <v>REF.</v>
          </cell>
          <cell r="B207" t="str">
            <v>MATERIAL ACEROS</v>
          </cell>
          <cell r="C207" t="str">
            <v>UNIDAD</v>
          </cell>
          <cell r="D207" t="str">
            <v>PRECIO</v>
          </cell>
          <cell r="E207" t="str">
            <v>TRANSPORTE</v>
          </cell>
        </row>
        <row r="209">
          <cell r="A209">
            <v>191</v>
          </cell>
          <cell r="B209" t="str">
            <v>Acero de refuerzo A-37  A-60</v>
          </cell>
          <cell r="C209" t="str">
            <v>KG</v>
          </cell>
          <cell r="D209">
            <v>2100</v>
          </cell>
          <cell r="E209">
            <v>126</v>
          </cell>
        </row>
        <row r="210">
          <cell r="A210">
            <v>192</v>
          </cell>
          <cell r="B210" t="str">
            <v>Acero Fy = 60.000 PSI</v>
          </cell>
          <cell r="C210" t="str">
            <v>KG</v>
          </cell>
          <cell r="D210">
            <v>2050</v>
          </cell>
          <cell r="E210">
            <v>123</v>
          </cell>
        </row>
        <row r="211">
          <cell r="A211">
            <v>193</v>
          </cell>
          <cell r="B211" t="str">
            <v>Alambre negro</v>
          </cell>
          <cell r="C211" t="str">
            <v>KG</v>
          </cell>
          <cell r="D211">
            <v>3800</v>
          </cell>
          <cell r="E211">
            <v>228</v>
          </cell>
        </row>
        <row r="212">
          <cell r="A212">
            <v>194</v>
          </cell>
          <cell r="B212" t="str">
            <v>Caneca metálica mediana, en malla tipo cafetera, pivotante, sobre paral tubular metálico, con logotipo de la Alcaldia, según diseño</v>
          </cell>
          <cell r="C212" t="str">
            <v>UN</v>
          </cell>
          <cell r="D212">
            <v>94334</v>
          </cell>
          <cell r="E212">
            <v>5660.04</v>
          </cell>
        </row>
        <row r="213">
          <cell r="A213">
            <v>195</v>
          </cell>
          <cell r="B213" t="str">
            <v>Caseta metálica para venta de dulcería  Según diseño y con logotipo de la Alcaldía.</v>
          </cell>
          <cell r="C213" t="str">
            <v>UN</v>
          </cell>
          <cell r="D213">
            <v>4485453</v>
          </cell>
          <cell r="E213">
            <v>269127.18</v>
          </cell>
        </row>
        <row r="214">
          <cell r="A214">
            <v>196</v>
          </cell>
          <cell r="B214" t="str">
            <v>Caseta metálica, para venta de revistas. Según diseño y con logotipo de la Alcaldía.</v>
          </cell>
          <cell r="C214" t="str">
            <v>UN</v>
          </cell>
          <cell r="D214">
            <v>5866830</v>
          </cell>
          <cell r="E214">
            <v>352009.8</v>
          </cell>
        </row>
        <row r="215">
          <cell r="A215">
            <v>197</v>
          </cell>
          <cell r="B215" t="str">
            <v xml:space="preserve">Estructura metalica para cabinas Telefonicas, según detalle </v>
          </cell>
          <cell r="C215" t="str">
            <v>UN</v>
          </cell>
          <cell r="E215">
            <v>0</v>
          </cell>
        </row>
        <row r="216">
          <cell r="A216">
            <v>198</v>
          </cell>
          <cell r="B216" t="str">
            <v>Estructura para aro base de pozo</v>
          </cell>
          <cell r="C216" t="str">
            <v>UN</v>
          </cell>
          <cell r="D216">
            <v>140000</v>
          </cell>
          <cell r="E216">
            <v>8400</v>
          </cell>
        </row>
        <row r="217">
          <cell r="A217">
            <v>199</v>
          </cell>
          <cell r="B217" t="str">
            <v>Estructura para tapa de pozo</v>
          </cell>
          <cell r="C217" t="str">
            <v>UN</v>
          </cell>
          <cell r="D217">
            <v>140000</v>
          </cell>
          <cell r="E217">
            <v>8400</v>
          </cell>
        </row>
        <row r="218">
          <cell r="A218">
            <v>200</v>
          </cell>
          <cell r="B218" t="str">
            <v>Hidrante tipo humedo de 3" norma AWWA-C503</v>
          </cell>
          <cell r="C218" t="str">
            <v>UN</v>
          </cell>
          <cell r="D218">
            <v>1210000</v>
          </cell>
          <cell r="E218">
            <v>72600</v>
          </cell>
        </row>
        <row r="219">
          <cell r="A219">
            <v>201</v>
          </cell>
          <cell r="B219" t="str">
            <v>Hidrante tipo humedo de 4" norma AWWA-C503</v>
          </cell>
          <cell r="C219" t="str">
            <v>UN</v>
          </cell>
          <cell r="D219">
            <v>1980000</v>
          </cell>
          <cell r="E219">
            <v>118800</v>
          </cell>
        </row>
        <row r="220">
          <cell r="A220">
            <v>202</v>
          </cell>
          <cell r="B220" t="str">
            <v xml:space="preserve">Llave de corte de 2" </v>
          </cell>
          <cell r="C220" t="str">
            <v>UN</v>
          </cell>
          <cell r="E220">
            <v>0</v>
          </cell>
        </row>
        <row r="221">
          <cell r="A221">
            <v>203</v>
          </cell>
          <cell r="B221" t="str">
            <v>Malla Electrosoldada</v>
          </cell>
          <cell r="C221" t="str">
            <v>M²</v>
          </cell>
          <cell r="D221">
            <v>16850</v>
          </cell>
          <cell r="E221">
            <v>1011</v>
          </cell>
        </row>
        <row r="222">
          <cell r="A222">
            <v>204</v>
          </cell>
          <cell r="B222" t="str">
            <v>Malla Gallinero</v>
          </cell>
          <cell r="C222" t="str">
            <v>M²</v>
          </cell>
          <cell r="D222">
            <v>1250</v>
          </cell>
          <cell r="E222">
            <v>75</v>
          </cell>
        </row>
        <row r="223">
          <cell r="A223">
            <v>205</v>
          </cell>
          <cell r="B223" t="str">
            <v>Niple Galvanizado 1/2"</v>
          </cell>
          <cell r="C223" t="str">
            <v>Und</v>
          </cell>
          <cell r="D223">
            <v>600</v>
          </cell>
          <cell r="E223">
            <v>36</v>
          </cell>
        </row>
        <row r="224">
          <cell r="A224">
            <v>206</v>
          </cell>
          <cell r="B224" t="str">
            <v>Platina de 3/16" x 1"</v>
          </cell>
          <cell r="C224" t="str">
            <v>ML</v>
          </cell>
          <cell r="D224">
            <v>3800</v>
          </cell>
          <cell r="E224">
            <v>228</v>
          </cell>
        </row>
        <row r="225">
          <cell r="A225">
            <v>207</v>
          </cell>
          <cell r="B225" t="str">
            <v>Puntillas</v>
          </cell>
          <cell r="C225" t="str">
            <v>LB</v>
          </cell>
          <cell r="D225">
            <v>1500</v>
          </cell>
          <cell r="E225">
            <v>90</v>
          </cell>
        </row>
        <row r="226">
          <cell r="A226">
            <v>208</v>
          </cell>
          <cell r="B226" t="str">
            <v>Registro de corte</v>
          </cell>
          <cell r="C226" t="str">
            <v>UN</v>
          </cell>
          <cell r="D226">
            <v>20000</v>
          </cell>
          <cell r="E226">
            <v>1200</v>
          </cell>
        </row>
        <row r="227">
          <cell r="A227">
            <v>209</v>
          </cell>
          <cell r="B227" t="str">
            <v>Registro de incorporación en bronce</v>
          </cell>
          <cell r="C227" t="str">
            <v>UN</v>
          </cell>
          <cell r="D227">
            <v>12000</v>
          </cell>
          <cell r="E227">
            <v>720</v>
          </cell>
        </row>
        <row r="228">
          <cell r="A228">
            <v>210</v>
          </cell>
          <cell r="B228" t="str">
            <v>Rejilla en angulo de 1½" x 1/4" para sumidero A. LL., según diseño EPN</v>
          </cell>
          <cell r="C228" t="str">
            <v>UN</v>
          </cell>
          <cell r="D228">
            <v>180000</v>
          </cell>
          <cell r="E228">
            <v>10800</v>
          </cell>
        </row>
        <row r="229">
          <cell r="A229">
            <v>211</v>
          </cell>
          <cell r="B229" t="str">
            <v>Rejilla en varilla de 5/8" cada 3 cm y marco en angulo de 1"x31/6", bisagrada según modelo de EPN</v>
          </cell>
          <cell r="C229" t="str">
            <v>ML</v>
          </cell>
          <cell r="E229">
            <v>0</v>
          </cell>
        </row>
        <row r="230">
          <cell r="A230">
            <v>212</v>
          </cell>
          <cell r="B230" t="str">
            <v>Tapa valvula tipo Chorote - Tráfico liviano</v>
          </cell>
          <cell r="C230" t="str">
            <v>UN</v>
          </cell>
          <cell r="D230">
            <v>85000</v>
          </cell>
          <cell r="E230">
            <v>5100</v>
          </cell>
        </row>
        <row r="231">
          <cell r="A231">
            <v>213</v>
          </cell>
          <cell r="B231" t="str">
            <v>Tee estándar de 12"x3"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214</v>
          </cell>
          <cell r="B232" t="str">
            <v>Tee estándar de 12"x4"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215</v>
          </cell>
          <cell r="B233" t="str">
            <v>Tee estándar de 16"x12"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216</v>
          </cell>
          <cell r="B234" t="str">
            <v>Tee estándar de 8"x12"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217</v>
          </cell>
          <cell r="B235" t="str">
            <v>Tee estándar de 8"x3"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218</v>
          </cell>
          <cell r="B236" t="str">
            <v>Tee estándar de 8"x4" derivación a brida PN 10 - Hierro dúctil</v>
          </cell>
          <cell r="C236" t="str">
            <v>UN</v>
          </cell>
          <cell r="E236">
            <v>0</v>
          </cell>
        </row>
        <row r="237">
          <cell r="A237">
            <v>219</v>
          </cell>
          <cell r="B237" t="str">
            <v>Tee estándar de 8"x6" derivación a brida PN 10 - Hierro dúctil</v>
          </cell>
          <cell r="C237" t="str">
            <v>UN</v>
          </cell>
          <cell r="E237">
            <v>0</v>
          </cell>
        </row>
        <row r="238">
          <cell r="A238">
            <v>220</v>
          </cell>
          <cell r="B238" t="str">
            <v>TEE GALVANIZADA DE 1/2"</v>
          </cell>
          <cell r="C238" t="str">
            <v>Und</v>
          </cell>
          <cell r="D238">
            <v>600</v>
          </cell>
          <cell r="E238">
            <v>36</v>
          </cell>
        </row>
        <row r="239">
          <cell r="A239">
            <v>221</v>
          </cell>
          <cell r="B239" t="str">
            <v>Tornillo Autoperforante</v>
          </cell>
          <cell r="C239" t="str">
            <v>Und.</v>
          </cell>
          <cell r="D239">
            <v>300</v>
          </cell>
          <cell r="E239">
            <v>18</v>
          </cell>
        </row>
        <row r="240">
          <cell r="A240">
            <v>222</v>
          </cell>
          <cell r="B240" t="str">
            <v>Tornillo Fija Ala</v>
          </cell>
          <cell r="C240" t="str">
            <v>Und.</v>
          </cell>
          <cell r="D240">
            <v>350</v>
          </cell>
          <cell r="E240">
            <v>21</v>
          </cell>
        </row>
        <row r="241">
          <cell r="A241">
            <v>223</v>
          </cell>
          <cell r="B241" t="str">
            <v>Valvula de compuerta elastica de 3" en Hierro Ductil (ASTM-A-536)</v>
          </cell>
          <cell r="C241" t="str">
            <v>UN</v>
          </cell>
          <cell r="E241">
            <v>0</v>
          </cell>
        </row>
        <row r="242">
          <cell r="A242">
            <v>224</v>
          </cell>
          <cell r="B242" t="str">
            <v>Valvula de compuerta elastica de 4" en Hierro Ductil (ASTM-A-536)</v>
          </cell>
          <cell r="C242" t="str">
            <v>UN</v>
          </cell>
          <cell r="E242">
            <v>0</v>
          </cell>
        </row>
        <row r="243">
          <cell r="A243">
            <v>225</v>
          </cell>
          <cell r="B243" t="str">
            <v>Valvula de compuerta elastica de 6" en Hierro Ductil (ASTM-A-536)</v>
          </cell>
          <cell r="C243" t="str">
            <v>UN</v>
          </cell>
          <cell r="E243">
            <v>0</v>
          </cell>
        </row>
        <row r="244">
          <cell r="A244">
            <v>226</v>
          </cell>
          <cell r="B244" t="str">
            <v>Valvula de compuerta elastica de 8" en Hierro Ductil (ASTM-A-536)</v>
          </cell>
          <cell r="C244" t="str">
            <v>UN</v>
          </cell>
          <cell r="E244">
            <v>0</v>
          </cell>
        </row>
        <row r="245">
          <cell r="A245">
            <v>227</v>
          </cell>
          <cell r="B245" t="str">
            <v>Valvula de mariposa de 16" en Hierro Ductil (ASTM-A-536) brida PN 10</v>
          </cell>
          <cell r="C245" t="str">
            <v>UN</v>
          </cell>
          <cell r="E245">
            <v>0</v>
          </cell>
        </row>
        <row r="246">
          <cell r="A246">
            <v>228</v>
          </cell>
          <cell r="B246" t="str">
            <v>Valvula de mariposa de 20" en Hierro Ductil (ASTM-A-536) brida PN 10</v>
          </cell>
          <cell r="C246" t="str">
            <v>UN</v>
          </cell>
          <cell r="E246">
            <v>0</v>
          </cell>
        </row>
        <row r="247">
          <cell r="A247">
            <v>229</v>
          </cell>
          <cell r="B247" t="str">
            <v>Hoja de Segueta</v>
          </cell>
          <cell r="C247" t="str">
            <v>UN</v>
          </cell>
          <cell r="D247">
            <v>2500</v>
          </cell>
          <cell r="E247">
            <v>150</v>
          </cell>
        </row>
        <row r="248">
          <cell r="A248">
            <v>230</v>
          </cell>
          <cell r="B248" t="str">
            <v xml:space="preserve">poste galvanizado de 2" </v>
          </cell>
          <cell r="C248" t="str">
            <v>UN</v>
          </cell>
          <cell r="D248">
            <v>78000</v>
          </cell>
          <cell r="E248">
            <v>4680</v>
          </cell>
        </row>
        <row r="249">
          <cell r="A249">
            <v>231</v>
          </cell>
          <cell r="B249" t="str">
            <v>Malla eslabonada de 2x2 cal. 10</v>
          </cell>
          <cell r="C249" t="str">
            <v>M²</v>
          </cell>
          <cell r="D249">
            <v>14500</v>
          </cell>
          <cell r="E249">
            <v>870</v>
          </cell>
        </row>
        <row r="250">
          <cell r="A250">
            <v>232</v>
          </cell>
          <cell r="B250" t="str">
            <v>Platina de 3/16" x 1"</v>
          </cell>
          <cell r="C250" t="str">
            <v>ML</v>
          </cell>
          <cell r="D250">
            <v>3800</v>
          </cell>
          <cell r="E250">
            <v>228</v>
          </cell>
        </row>
        <row r="251">
          <cell r="A251">
            <v>233</v>
          </cell>
          <cell r="B251" t="str">
            <v xml:space="preserve">angulo de 1"x1/8" </v>
          </cell>
          <cell r="E251">
            <v>0</v>
          </cell>
        </row>
        <row r="252">
          <cell r="A252">
            <v>234</v>
          </cell>
          <cell r="B252" t="str">
            <v>Hierros Ø1/2"</v>
          </cell>
          <cell r="C252" t="str">
            <v>KG</v>
          </cell>
          <cell r="D252">
            <v>2200</v>
          </cell>
          <cell r="E252">
            <v>132</v>
          </cell>
        </row>
        <row r="253">
          <cell r="A253">
            <v>235</v>
          </cell>
          <cell r="B253" t="str">
            <v>Hierros Ø3/8"</v>
          </cell>
          <cell r="C253" t="str">
            <v>KG</v>
          </cell>
          <cell r="D253">
            <v>2100</v>
          </cell>
          <cell r="E253">
            <v>126</v>
          </cell>
        </row>
        <row r="254">
          <cell r="A254">
            <v>236</v>
          </cell>
          <cell r="B254" t="str">
            <v>Hierros   Ø  1/4"</v>
          </cell>
          <cell r="C254" t="str">
            <v>KG</v>
          </cell>
          <cell r="D254">
            <v>2000</v>
          </cell>
          <cell r="E254">
            <v>120</v>
          </cell>
        </row>
        <row r="255">
          <cell r="A255">
            <v>237</v>
          </cell>
          <cell r="B255" t="str">
            <v>Alambre negro</v>
          </cell>
          <cell r="C255" t="str">
            <v>KG</v>
          </cell>
          <cell r="D255">
            <v>2300</v>
          </cell>
          <cell r="E255">
            <v>138</v>
          </cell>
        </row>
        <row r="256">
          <cell r="A256">
            <v>238</v>
          </cell>
          <cell r="E256">
            <v>0</v>
          </cell>
        </row>
        <row r="257">
          <cell r="A257">
            <v>239</v>
          </cell>
          <cell r="E257">
            <v>0</v>
          </cell>
        </row>
        <row r="258">
          <cell r="A258">
            <v>240</v>
          </cell>
          <cell r="E258">
            <v>0</v>
          </cell>
        </row>
        <row r="259">
          <cell r="A259">
            <v>241</v>
          </cell>
          <cell r="E259">
            <v>0</v>
          </cell>
        </row>
        <row r="260">
          <cell r="A260">
            <v>242</v>
          </cell>
          <cell r="E260">
            <v>0</v>
          </cell>
        </row>
        <row r="261">
          <cell r="A261">
            <v>243</v>
          </cell>
          <cell r="E261">
            <v>0</v>
          </cell>
        </row>
        <row r="262">
          <cell r="A262">
            <v>244</v>
          </cell>
          <cell r="E262">
            <v>0</v>
          </cell>
        </row>
        <row r="263">
          <cell r="A263">
            <v>245</v>
          </cell>
          <cell r="E263">
            <v>0</v>
          </cell>
        </row>
        <row r="264">
          <cell r="A264">
            <v>246</v>
          </cell>
          <cell r="E264">
            <v>0</v>
          </cell>
        </row>
        <row r="265">
          <cell r="A265">
            <v>247</v>
          </cell>
          <cell r="E265">
            <v>0</v>
          </cell>
        </row>
        <row r="266">
          <cell r="A266">
            <v>248</v>
          </cell>
          <cell r="E266">
            <v>0</v>
          </cell>
        </row>
        <row r="267">
          <cell r="A267">
            <v>249</v>
          </cell>
          <cell r="E267">
            <v>0</v>
          </cell>
        </row>
        <row r="268">
          <cell r="A268">
            <v>250</v>
          </cell>
          <cell r="E268">
            <v>0</v>
          </cell>
        </row>
        <row r="270">
          <cell r="A270" t="str">
            <v>REF.</v>
          </cell>
          <cell r="B270" t="str">
            <v>MATERIAL DE CUBIERTA</v>
          </cell>
          <cell r="C270" t="str">
            <v>UNIDAD</v>
          </cell>
          <cell r="D270" t="str">
            <v>PRECIO</v>
          </cell>
          <cell r="E270" t="str">
            <v>TRANSPORTE</v>
          </cell>
        </row>
        <row r="272">
          <cell r="A272">
            <v>251</v>
          </cell>
          <cell r="B272" t="str">
            <v xml:space="preserve">Amarres </v>
          </cell>
          <cell r="C272" t="str">
            <v>UN</v>
          </cell>
          <cell r="D272">
            <v>50</v>
          </cell>
          <cell r="E272">
            <v>3</v>
          </cell>
        </row>
        <row r="273">
          <cell r="A273">
            <v>252</v>
          </cell>
          <cell r="B273" t="str">
            <v>Caballete</v>
          </cell>
          <cell r="C273" t="str">
            <v>ML</v>
          </cell>
          <cell r="E273">
            <v>0</v>
          </cell>
        </row>
        <row r="274">
          <cell r="A274">
            <v>253</v>
          </cell>
          <cell r="B274" t="str">
            <v>Correas en perfil cerrado de 4x10 cal 18 de 6.00mts</v>
          </cell>
          <cell r="C274" t="str">
            <v>UN</v>
          </cell>
          <cell r="D274">
            <v>42500</v>
          </cell>
          <cell r="E274">
            <v>2550</v>
          </cell>
        </row>
        <row r="275">
          <cell r="A275">
            <v>254</v>
          </cell>
          <cell r="B275" t="str">
            <v>Ganchos</v>
          </cell>
          <cell r="C275" t="str">
            <v>UN</v>
          </cell>
          <cell r="D275">
            <v>780</v>
          </cell>
          <cell r="E275">
            <v>46.8</v>
          </cell>
        </row>
        <row r="276">
          <cell r="A276">
            <v>255</v>
          </cell>
          <cell r="B276" t="str">
            <v>Teja Termoacustic + Caballete</v>
          </cell>
          <cell r="C276" t="str">
            <v>M2</v>
          </cell>
          <cell r="D276">
            <v>24000</v>
          </cell>
          <cell r="E276">
            <v>1440</v>
          </cell>
        </row>
        <row r="277">
          <cell r="A277">
            <v>256</v>
          </cell>
          <cell r="B277" t="str">
            <v xml:space="preserve">Teja Termoacustic Ondulada - color Azul </v>
          </cell>
          <cell r="C277" t="str">
            <v>M2</v>
          </cell>
          <cell r="D277">
            <v>38500</v>
          </cell>
          <cell r="E277">
            <v>2310</v>
          </cell>
        </row>
        <row r="278">
          <cell r="A278">
            <v>257</v>
          </cell>
          <cell r="B278" t="str">
            <v>Teja Termoacustic Ondulada - color Terracota</v>
          </cell>
          <cell r="C278" t="str">
            <v>M2</v>
          </cell>
          <cell r="D278">
            <v>31000</v>
          </cell>
          <cell r="E278">
            <v>1860</v>
          </cell>
        </row>
        <row r="279">
          <cell r="A279">
            <v>258</v>
          </cell>
          <cell r="E279">
            <v>0</v>
          </cell>
        </row>
        <row r="280">
          <cell r="A280">
            <v>259</v>
          </cell>
          <cell r="E280">
            <v>0</v>
          </cell>
        </row>
        <row r="281">
          <cell r="A281">
            <v>260</v>
          </cell>
          <cell r="E281">
            <v>0</v>
          </cell>
        </row>
        <row r="282">
          <cell r="A282">
            <v>261</v>
          </cell>
          <cell r="E282">
            <v>0</v>
          </cell>
        </row>
        <row r="283">
          <cell r="A283">
            <v>262</v>
          </cell>
          <cell r="E283">
            <v>0</v>
          </cell>
        </row>
        <row r="284">
          <cell r="A284">
            <v>263</v>
          </cell>
          <cell r="E284">
            <v>0</v>
          </cell>
        </row>
        <row r="285">
          <cell r="A285">
            <v>264</v>
          </cell>
          <cell r="E285">
            <v>0</v>
          </cell>
        </row>
        <row r="286">
          <cell r="A286">
            <v>265</v>
          </cell>
          <cell r="E286">
            <v>0</v>
          </cell>
        </row>
        <row r="287">
          <cell r="A287">
            <v>266</v>
          </cell>
          <cell r="E287">
            <v>0</v>
          </cell>
        </row>
        <row r="288">
          <cell r="A288">
            <v>267</v>
          </cell>
          <cell r="E288">
            <v>0</v>
          </cell>
        </row>
        <row r="289">
          <cell r="A289">
            <v>268</v>
          </cell>
          <cell r="E289">
            <v>0</v>
          </cell>
        </row>
        <row r="290">
          <cell r="A290">
            <v>269</v>
          </cell>
          <cell r="E290">
            <v>0</v>
          </cell>
        </row>
        <row r="291">
          <cell r="A291">
            <v>270</v>
          </cell>
          <cell r="E291">
            <v>0</v>
          </cell>
        </row>
        <row r="292">
          <cell r="A292">
            <v>271</v>
          </cell>
          <cell r="E292">
            <v>0</v>
          </cell>
        </row>
        <row r="293">
          <cell r="A293">
            <v>272</v>
          </cell>
          <cell r="E293">
            <v>0</v>
          </cell>
        </row>
        <row r="294">
          <cell r="A294">
            <v>273</v>
          </cell>
          <cell r="E294">
            <v>0</v>
          </cell>
        </row>
        <row r="295">
          <cell r="A295">
            <v>274</v>
          </cell>
          <cell r="E295">
            <v>0</v>
          </cell>
        </row>
        <row r="296">
          <cell r="A296">
            <v>275</v>
          </cell>
          <cell r="E296">
            <v>0</v>
          </cell>
        </row>
        <row r="297">
          <cell r="A297">
            <v>276</v>
          </cell>
          <cell r="E297">
            <v>0</v>
          </cell>
        </row>
        <row r="298">
          <cell r="A298">
            <v>277</v>
          </cell>
          <cell r="E298">
            <v>0</v>
          </cell>
        </row>
        <row r="299">
          <cell r="A299">
            <v>278</v>
          </cell>
          <cell r="E299">
            <v>0</v>
          </cell>
        </row>
        <row r="300">
          <cell r="A300">
            <v>279</v>
          </cell>
          <cell r="E300">
            <v>0</v>
          </cell>
        </row>
        <row r="301">
          <cell r="A301">
            <v>280</v>
          </cell>
          <cell r="E301">
            <v>0</v>
          </cell>
        </row>
        <row r="303">
          <cell r="A303" t="str">
            <v>REF.</v>
          </cell>
          <cell r="B303" t="str">
            <v>MATERIAL DE PVC</v>
          </cell>
          <cell r="C303" t="str">
            <v>UNIDAD</v>
          </cell>
          <cell r="D303" t="str">
            <v>PRECIO</v>
          </cell>
          <cell r="E303" t="str">
            <v>TRANSPORTE</v>
          </cell>
        </row>
        <row r="305">
          <cell r="A305">
            <v>281</v>
          </cell>
          <cell r="B305" t="str">
            <v>Adaptador macho PF + UAD</v>
          </cell>
          <cell r="C305" t="str">
            <v>UN</v>
          </cell>
          <cell r="D305">
            <v>1166</v>
          </cell>
          <cell r="E305">
            <v>69.959999999999994</v>
          </cell>
        </row>
        <row r="306">
          <cell r="A306">
            <v>282</v>
          </cell>
          <cell r="B306" t="str">
            <v>Adaptador Novafor 6"</v>
          </cell>
          <cell r="C306" t="str">
            <v>UN</v>
          </cell>
          <cell r="D306">
            <v>17663</v>
          </cell>
          <cell r="E306">
            <v>1059.78</v>
          </cell>
        </row>
        <row r="307">
          <cell r="A307">
            <v>283</v>
          </cell>
          <cell r="B307" t="str">
            <v>Adaptador PVC-AC de 12" union Z</v>
          </cell>
          <cell r="C307" t="str">
            <v>UN</v>
          </cell>
          <cell r="D307">
            <v>268652</v>
          </cell>
          <cell r="E307">
            <v>16119.119999999999</v>
          </cell>
        </row>
        <row r="308">
          <cell r="A308">
            <v>284</v>
          </cell>
          <cell r="B308" t="str">
            <v>Adaptador PVC-AC de 3"</v>
          </cell>
          <cell r="C308" t="str">
            <v>UN</v>
          </cell>
          <cell r="D308">
            <v>16600</v>
          </cell>
          <cell r="E308">
            <v>996</v>
          </cell>
        </row>
        <row r="309">
          <cell r="A309">
            <v>285</v>
          </cell>
          <cell r="B309" t="str">
            <v>Adaptador PVC-AC de 4"</v>
          </cell>
          <cell r="C309" t="str">
            <v>UN</v>
          </cell>
          <cell r="D309">
            <v>18490</v>
          </cell>
          <cell r="E309">
            <v>1109.3999999999999</v>
          </cell>
        </row>
        <row r="310">
          <cell r="A310">
            <v>286</v>
          </cell>
          <cell r="B310" t="str">
            <v>Adaptador PVC-AC de 6" union Z</v>
          </cell>
          <cell r="C310" t="str">
            <v>UN</v>
          </cell>
          <cell r="D310">
            <v>44830</v>
          </cell>
          <cell r="E310">
            <v>2689.7999999999997</v>
          </cell>
        </row>
        <row r="311">
          <cell r="A311">
            <v>287</v>
          </cell>
          <cell r="B311" t="str">
            <v>Adaptador PVC-AC de 8" union Z</v>
          </cell>
          <cell r="C311" t="str">
            <v>UN</v>
          </cell>
          <cell r="D311">
            <v>61648</v>
          </cell>
          <cell r="E311">
            <v>3698.8799999999997</v>
          </cell>
        </row>
        <row r="312">
          <cell r="A312">
            <v>288</v>
          </cell>
          <cell r="B312" t="str">
            <v>Codo de gran radio PVC 3"x90º UZ-RDE 21</v>
          </cell>
          <cell r="C312" t="str">
            <v>UN</v>
          </cell>
          <cell r="D312">
            <v>47099</v>
          </cell>
          <cell r="E312">
            <v>2825.94</v>
          </cell>
        </row>
        <row r="313">
          <cell r="A313">
            <v>289</v>
          </cell>
          <cell r="B313" t="str">
            <v>Codo de gran radio PVC 4"x90º UZ-RDE 21</v>
          </cell>
          <cell r="C313" t="str">
            <v>UN</v>
          </cell>
          <cell r="D313">
            <v>90433</v>
          </cell>
          <cell r="E313">
            <v>5425.98</v>
          </cell>
        </row>
        <row r="314">
          <cell r="A314">
            <v>290</v>
          </cell>
          <cell r="B314" t="str">
            <v>Collar de derivación de 8" x 2"</v>
          </cell>
          <cell r="C314" t="str">
            <v>UN</v>
          </cell>
          <cell r="D314">
            <v>604406</v>
          </cell>
          <cell r="E314">
            <v>36264.36</v>
          </cell>
        </row>
        <row r="315">
          <cell r="A315">
            <v>291</v>
          </cell>
          <cell r="B315" t="str">
            <v>Collar de derivación PVC  3" x 1/2"</v>
          </cell>
          <cell r="C315" t="str">
            <v>UN</v>
          </cell>
          <cell r="D315">
            <v>11020</v>
          </cell>
          <cell r="E315">
            <v>661.19999999999993</v>
          </cell>
        </row>
        <row r="316">
          <cell r="A316">
            <v>292</v>
          </cell>
          <cell r="B316" t="str">
            <v>Lubricante para tubo PVC union mecánica</v>
          </cell>
          <cell r="C316" t="str">
            <v>LB</v>
          </cell>
          <cell r="D316">
            <v>11136</v>
          </cell>
          <cell r="E316">
            <v>668.16</v>
          </cell>
        </row>
        <row r="317">
          <cell r="A317">
            <v>293</v>
          </cell>
          <cell r="B317" t="str">
            <v>Manguera PVC  PF+UAD de 1/2"</v>
          </cell>
          <cell r="C317" t="str">
            <v>ML</v>
          </cell>
          <cell r="E317">
            <v>0</v>
          </cell>
        </row>
        <row r="318">
          <cell r="A318">
            <v>294</v>
          </cell>
          <cell r="B318" t="str">
            <v xml:space="preserve">Tapon soldar de 2" PVC </v>
          </cell>
          <cell r="C318" t="str">
            <v>UN</v>
          </cell>
          <cell r="E318">
            <v>0</v>
          </cell>
        </row>
        <row r="319">
          <cell r="A319">
            <v>295</v>
          </cell>
          <cell r="B319" t="str">
            <v xml:space="preserve">Tee PVC-RDE 21 de 3" x 3" x 2"  </v>
          </cell>
          <cell r="C319" t="str">
            <v>UN</v>
          </cell>
          <cell r="E319">
            <v>0</v>
          </cell>
        </row>
        <row r="320">
          <cell r="A320">
            <v>296</v>
          </cell>
          <cell r="B320" t="str">
            <v xml:space="preserve">Tee PVC-RDE 21 de 3" x 3" x 3"  </v>
          </cell>
          <cell r="C320" t="str">
            <v>UN</v>
          </cell>
          <cell r="E320">
            <v>0</v>
          </cell>
        </row>
        <row r="321">
          <cell r="A321">
            <v>297</v>
          </cell>
          <cell r="B321" t="str">
            <v xml:space="preserve">Tee PVC-RDE 21 de 4" x 4" x 4"  </v>
          </cell>
          <cell r="C321" t="str">
            <v>UN</v>
          </cell>
          <cell r="E321">
            <v>0</v>
          </cell>
        </row>
        <row r="322">
          <cell r="A322">
            <v>360</v>
          </cell>
          <cell r="B322" t="str">
            <v>Tubo PVC  D = 6" sello hermético NTC 3722</v>
          </cell>
          <cell r="C322" t="str">
            <v>ML</v>
          </cell>
          <cell r="E322">
            <v>0</v>
          </cell>
        </row>
        <row r="323">
          <cell r="A323">
            <v>298</v>
          </cell>
          <cell r="B323" t="str">
            <v>Tubo PVC  D = 12" sello hermético NTC 3722</v>
          </cell>
          <cell r="C323" t="str">
            <v>ML</v>
          </cell>
          <cell r="E323">
            <v>0</v>
          </cell>
        </row>
        <row r="324">
          <cell r="A324">
            <v>299</v>
          </cell>
          <cell r="B324" t="str">
            <v>Tubo PVC  D = 16" sello hermético NTC 3722</v>
          </cell>
          <cell r="C324" t="str">
            <v>ML</v>
          </cell>
          <cell r="E324">
            <v>0</v>
          </cell>
        </row>
        <row r="325">
          <cell r="A325">
            <v>300</v>
          </cell>
          <cell r="B325" t="str">
            <v>Tubo PVC  D = 20" sello hermético NTC 3722</v>
          </cell>
          <cell r="C325" t="str">
            <v>ML</v>
          </cell>
          <cell r="E325">
            <v>0</v>
          </cell>
        </row>
        <row r="326">
          <cell r="A326">
            <v>301</v>
          </cell>
          <cell r="B326" t="str">
            <v>Tubo PVC  D = 24" sello hermético NTC 3722</v>
          </cell>
          <cell r="C326" t="str">
            <v>ML</v>
          </cell>
          <cell r="E326">
            <v>0</v>
          </cell>
        </row>
        <row r="327">
          <cell r="A327">
            <v>302</v>
          </cell>
          <cell r="B327" t="str">
            <v>Tubo PVC  D= 160mm, pared estructural y sello hermético</v>
          </cell>
          <cell r="C327" t="str">
            <v>ML</v>
          </cell>
          <cell r="D327">
            <v>21103.333333333332</v>
          </cell>
          <cell r="E327">
            <v>1266.1999999999998</v>
          </cell>
        </row>
        <row r="328">
          <cell r="A328">
            <v>303</v>
          </cell>
          <cell r="B328" t="str">
            <v>Tubo PVC  D= 315mm,  pared estructural y sello hermético</v>
          </cell>
          <cell r="C328" t="str">
            <v>ML</v>
          </cell>
          <cell r="D328">
            <v>65542</v>
          </cell>
          <cell r="E328">
            <v>3932.52</v>
          </cell>
        </row>
        <row r="329">
          <cell r="A329">
            <v>304</v>
          </cell>
          <cell r="B329" t="str">
            <v xml:space="preserve">Tubo PVC  RDE 21 D= 12" union mecanica </v>
          </cell>
          <cell r="C329" t="str">
            <v>ML</v>
          </cell>
          <cell r="E329">
            <v>0</v>
          </cell>
        </row>
        <row r="330">
          <cell r="A330">
            <v>305</v>
          </cell>
          <cell r="B330" t="str">
            <v xml:space="preserve">Tubo PVC  RDE 21 D= 16" union mecanica </v>
          </cell>
          <cell r="C330" t="str">
            <v>ML</v>
          </cell>
          <cell r="E330">
            <v>0</v>
          </cell>
        </row>
        <row r="331">
          <cell r="A331">
            <v>306</v>
          </cell>
          <cell r="B331" t="str">
            <v xml:space="preserve">Tubo PVC  RDE 21 D= 2" union mecanica </v>
          </cell>
          <cell r="C331" t="str">
            <v>ML</v>
          </cell>
          <cell r="E331">
            <v>0</v>
          </cell>
        </row>
        <row r="332">
          <cell r="A332">
            <v>307</v>
          </cell>
          <cell r="B332" t="str">
            <v xml:space="preserve">Tubo PVC  RDE 21 D= 3" union mecanica </v>
          </cell>
          <cell r="C332" t="str">
            <v>ML</v>
          </cell>
          <cell r="E332">
            <v>0</v>
          </cell>
        </row>
        <row r="333">
          <cell r="A333">
            <v>308</v>
          </cell>
          <cell r="B333" t="str">
            <v xml:space="preserve">Tubo PVC  RDE 21 D= 4" union mecanica </v>
          </cell>
          <cell r="C333" t="str">
            <v>ML</v>
          </cell>
          <cell r="E333">
            <v>0</v>
          </cell>
        </row>
        <row r="334">
          <cell r="A334">
            <v>309</v>
          </cell>
          <cell r="B334" t="str">
            <v xml:space="preserve">Tubo PVC  RDE 21 D= 8" union mecanica </v>
          </cell>
          <cell r="C334" t="str">
            <v>ML</v>
          </cell>
          <cell r="E334">
            <v>0</v>
          </cell>
        </row>
        <row r="335">
          <cell r="A335">
            <v>310</v>
          </cell>
          <cell r="B335" t="str">
            <v>Tubo PVC D= 21", pared estructural y sello hermético.</v>
          </cell>
          <cell r="C335" t="str">
            <v>ML</v>
          </cell>
          <cell r="E335">
            <v>0</v>
          </cell>
        </row>
        <row r="336">
          <cell r="A336">
            <v>311</v>
          </cell>
          <cell r="B336" t="str">
            <v>Tubo PVC D= 27", pared estructural y sello hermético.</v>
          </cell>
          <cell r="C336" t="str">
            <v>ML</v>
          </cell>
          <cell r="E336">
            <v>0</v>
          </cell>
        </row>
        <row r="337">
          <cell r="A337">
            <v>312</v>
          </cell>
          <cell r="B337" t="str">
            <v>Unión para Tubería PVC de pared estructural de 27"</v>
          </cell>
          <cell r="C337" t="str">
            <v>UN</v>
          </cell>
          <cell r="E337">
            <v>0</v>
          </cell>
        </row>
        <row r="338">
          <cell r="A338">
            <v>313</v>
          </cell>
          <cell r="B338" t="str">
            <v>Unión rápida PVC 12"  RDE 21</v>
          </cell>
          <cell r="C338" t="str">
            <v>UN</v>
          </cell>
          <cell r="E338">
            <v>0</v>
          </cell>
        </row>
        <row r="339">
          <cell r="A339">
            <v>314</v>
          </cell>
          <cell r="B339" t="str">
            <v>Unión rápida PVC 2"  RDE 21</v>
          </cell>
          <cell r="C339" t="str">
            <v>UN</v>
          </cell>
          <cell r="E339">
            <v>0</v>
          </cell>
        </row>
        <row r="340">
          <cell r="A340">
            <v>315</v>
          </cell>
          <cell r="B340" t="str">
            <v>Unión rápida PVC 3"  RDE 21</v>
          </cell>
          <cell r="C340" t="str">
            <v>UN</v>
          </cell>
          <cell r="E340">
            <v>0</v>
          </cell>
        </row>
        <row r="341">
          <cell r="A341">
            <v>316</v>
          </cell>
          <cell r="B341" t="str">
            <v>Unión rápida PVC 4"  RDE 21</v>
          </cell>
          <cell r="C341" t="str">
            <v>UN</v>
          </cell>
          <cell r="E341">
            <v>0</v>
          </cell>
        </row>
        <row r="342">
          <cell r="A342">
            <v>317</v>
          </cell>
          <cell r="B342" t="str">
            <v>Unión rápida PVC 6"  RDE 21</v>
          </cell>
          <cell r="C342" t="str">
            <v>UN</v>
          </cell>
          <cell r="E342">
            <v>0</v>
          </cell>
        </row>
        <row r="343">
          <cell r="A343">
            <v>318</v>
          </cell>
          <cell r="B343" t="str">
            <v>Unión rápida PVC 8"  RDE 21</v>
          </cell>
          <cell r="C343" t="str">
            <v>UN</v>
          </cell>
          <cell r="E343">
            <v>0</v>
          </cell>
        </row>
        <row r="344">
          <cell r="A344">
            <v>319</v>
          </cell>
          <cell r="B344" t="str">
            <v>Unión reparación PVC 3"  RDE 21</v>
          </cell>
          <cell r="C344" t="str">
            <v>UN</v>
          </cell>
          <cell r="E344">
            <v>0</v>
          </cell>
        </row>
        <row r="345">
          <cell r="A345">
            <v>320</v>
          </cell>
          <cell r="B345" t="str">
            <v>Unión reparación PVC 4"  RDE 21</v>
          </cell>
          <cell r="C345" t="str">
            <v>UN</v>
          </cell>
          <cell r="E345">
            <v>0</v>
          </cell>
        </row>
        <row r="346">
          <cell r="A346">
            <v>321</v>
          </cell>
          <cell r="B346" t="str">
            <v xml:space="preserve">Union Universal de 16" </v>
          </cell>
          <cell r="C346" t="str">
            <v>UN</v>
          </cell>
          <cell r="E346">
            <v>0</v>
          </cell>
        </row>
        <row r="347">
          <cell r="A347">
            <v>322</v>
          </cell>
          <cell r="B347" t="str">
            <v xml:space="preserve">Union Universal de 20" </v>
          </cell>
          <cell r="C347" t="str">
            <v>UN</v>
          </cell>
          <cell r="E347">
            <v>0</v>
          </cell>
        </row>
        <row r="348">
          <cell r="A348">
            <v>323</v>
          </cell>
          <cell r="B348" t="str">
            <v xml:space="preserve">Unión reparación PVC 6"  </v>
          </cell>
          <cell r="C348" t="str">
            <v>UN</v>
          </cell>
          <cell r="D348">
            <v>24288</v>
          </cell>
          <cell r="E348">
            <v>1457.28</v>
          </cell>
        </row>
        <row r="349">
          <cell r="A349">
            <v>324</v>
          </cell>
          <cell r="B349" t="str">
            <v xml:space="preserve">Codo de 90º PVC de 2" </v>
          </cell>
          <cell r="C349" t="str">
            <v>UN</v>
          </cell>
          <cell r="D349">
            <v>5500</v>
          </cell>
          <cell r="E349">
            <v>330</v>
          </cell>
        </row>
        <row r="350">
          <cell r="A350">
            <v>325</v>
          </cell>
          <cell r="B350" t="str">
            <v>Tubo de PVC 2"</v>
          </cell>
          <cell r="C350" t="str">
            <v>ML</v>
          </cell>
          <cell r="D350">
            <v>6787.333333333333</v>
          </cell>
          <cell r="E350">
            <v>407.23999999999995</v>
          </cell>
        </row>
        <row r="351">
          <cell r="A351">
            <v>326</v>
          </cell>
          <cell r="B351" t="str">
            <v>Unión PVC de 2"</v>
          </cell>
          <cell r="C351" t="str">
            <v>UN</v>
          </cell>
          <cell r="D351">
            <v>2200</v>
          </cell>
          <cell r="E351">
            <v>132</v>
          </cell>
        </row>
        <row r="352">
          <cell r="A352">
            <v>327</v>
          </cell>
          <cell r="B352" t="str">
            <v>Soldadura PVC 1/4 de Gal.</v>
          </cell>
          <cell r="C352" t="str">
            <v>UN</v>
          </cell>
          <cell r="D352">
            <v>49390</v>
          </cell>
          <cell r="E352">
            <v>2963.4</v>
          </cell>
        </row>
        <row r="353">
          <cell r="A353">
            <v>328</v>
          </cell>
          <cell r="B353" t="str">
            <v>Limpiador PVC 1/4 de Gal</v>
          </cell>
          <cell r="C353" t="str">
            <v>UN</v>
          </cell>
          <cell r="D353">
            <v>23707</v>
          </cell>
          <cell r="E353">
            <v>1422.4199999999998</v>
          </cell>
        </row>
        <row r="354">
          <cell r="A354">
            <v>329</v>
          </cell>
          <cell r="B354" t="str">
            <v>Sifon de Piso 2" PVC</v>
          </cell>
          <cell r="C354" t="str">
            <v>UN</v>
          </cell>
          <cell r="D354">
            <v>4000</v>
          </cell>
          <cell r="E354">
            <v>240</v>
          </cell>
        </row>
        <row r="355">
          <cell r="A355">
            <v>330</v>
          </cell>
          <cell r="B355" t="str">
            <v>Tubo de PVC 4"</v>
          </cell>
          <cell r="C355" t="str">
            <v>ML</v>
          </cell>
          <cell r="D355">
            <v>14129.666666666666</v>
          </cell>
          <cell r="E355">
            <v>847.78</v>
          </cell>
        </row>
        <row r="356">
          <cell r="A356">
            <v>331</v>
          </cell>
          <cell r="B356" t="str">
            <v>Unión PVC de 4"</v>
          </cell>
          <cell r="C356" t="str">
            <v>UN</v>
          </cell>
          <cell r="D356">
            <v>4200</v>
          </cell>
          <cell r="E356">
            <v>252</v>
          </cell>
        </row>
        <row r="357">
          <cell r="A357">
            <v>332</v>
          </cell>
          <cell r="B357" t="str">
            <v xml:space="preserve">Codo de 90º PVC de 4" </v>
          </cell>
          <cell r="C357" t="str">
            <v>UN</v>
          </cell>
          <cell r="D357">
            <v>8018</v>
          </cell>
          <cell r="E357">
            <v>481.08</v>
          </cell>
        </row>
        <row r="358">
          <cell r="A358">
            <v>333</v>
          </cell>
          <cell r="B358" t="str">
            <v>Tubo de PVC 6"</v>
          </cell>
          <cell r="C358" t="str">
            <v>ML</v>
          </cell>
          <cell r="D358">
            <v>29923.833333333332</v>
          </cell>
          <cell r="E358">
            <v>1795.4299999999998</v>
          </cell>
        </row>
        <row r="359">
          <cell r="A359">
            <v>334</v>
          </cell>
          <cell r="B359" t="str">
            <v>Codo reventilado 90 1/8º cxc PVC</v>
          </cell>
          <cell r="C359" t="str">
            <v>UN</v>
          </cell>
          <cell r="D359">
            <v>13682</v>
          </cell>
          <cell r="E359">
            <v>820.92</v>
          </cell>
        </row>
        <row r="360">
          <cell r="A360">
            <v>335</v>
          </cell>
          <cell r="B360" t="str">
            <v>Tubo de PVC 6" ALL</v>
          </cell>
          <cell r="C360" t="str">
            <v>ML</v>
          </cell>
          <cell r="D360">
            <v>20090.5</v>
          </cell>
          <cell r="E360">
            <v>1205.43</v>
          </cell>
        </row>
        <row r="361">
          <cell r="A361">
            <v>336</v>
          </cell>
          <cell r="B361" t="str">
            <v>Tubo de PVC 4" ALL</v>
          </cell>
          <cell r="C361" t="str">
            <v>ML</v>
          </cell>
          <cell r="D361">
            <v>9963</v>
          </cell>
          <cell r="E361">
            <v>597.78</v>
          </cell>
        </row>
        <row r="362">
          <cell r="A362">
            <v>337</v>
          </cell>
          <cell r="B362" t="str">
            <v>Tubo de PVC 2" ALL</v>
          </cell>
          <cell r="C362" t="str">
            <v>ML</v>
          </cell>
          <cell r="D362">
            <v>4980</v>
          </cell>
          <cell r="E362">
            <v>298.8</v>
          </cell>
        </row>
        <row r="363">
          <cell r="A363">
            <v>338</v>
          </cell>
          <cell r="B363" t="str">
            <v xml:space="preserve">Codo de 90º PVC de 1/2" </v>
          </cell>
          <cell r="C363" t="str">
            <v>UN</v>
          </cell>
          <cell r="D363">
            <v>500</v>
          </cell>
          <cell r="E363">
            <v>30</v>
          </cell>
        </row>
        <row r="364">
          <cell r="A364">
            <v>339</v>
          </cell>
          <cell r="B364" t="str">
            <v>Tubo de PVC 1/2"</v>
          </cell>
          <cell r="C364" t="str">
            <v>ML</v>
          </cell>
          <cell r="D364">
            <v>2083.3333333333335</v>
          </cell>
          <cell r="E364">
            <v>125</v>
          </cell>
        </row>
        <row r="365">
          <cell r="A365">
            <v>340</v>
          </cell>
          <cell r="B365" t="str">
            <v>Unión PVC de 1/2"</v>
          </cell>
          <cell r="C365" t="str">
            <v>UN</v>
          </cell>
          <cell r="D365">
            <v>350</v>
          </cell>
          <cell r="E365">
            <v>21</v>
          </cell>
        </row>
        <row r="366">
          <cell r="A366">
            <v>341</v>
          </cell>
          <cell r="B366" t="str">
            <v>Registro de 1/2"</v>
          </cell>
          <cell r="C366" t="str">
            <v>UN</v>
          </cell>
          <cell r="D366">
            <v>12500</v>
          </cell>
          <cell r="E366">
            <v>750</v>
          </cell>
        </row>
        <row r="367">
          <cell r="A367">
            <v>342</v>
          </cell>
          <cell r="B367" t="str">
            <v>Tanque plastico de 1000 litros</v>
          </cell>
          <cell r="C367" t="str">
            <v>UN</v>
          </cell>
          <cell r="D367">
            <v>180000</v>
          </cell>
          <cell r="E367">
            <v>10800</v>
          </cell>
        </row>
        <row r="368">
          <cell r="A368">
            <v>343</v>
          </cell>
          <cell r="B368" t="str">
            <v>Tee de PVC 1/2"</v>
          </cell>
          <cell r="C368" t="str">
            <v>UN</v>
          </cell>
          <cell r="D368">
            <v>650</v>
          </cell>
          <cell r="E368">
            <v>39</v>
          </cell>
        </row>
        <row r="369">
          <cell r="A369">
            <v>344</v>
          </cell>
          <cell r="B369" t="str">
            <v>Adaptador macho 1/2"</v>
          </cell>
          <cell r="C369" t="str">
            <v>UN</v>
          </cell>
          <cell r="D369">
            <v>400</v>
          </cell>
          <cell r="E369">
            <v>24</v>
          </cell>
        </row>
        <row r="370">
          <cell r="A370">
            <v>345</v>
          </cell>
          <cell r="B370" t="str">
            <v>Adaptador hembra 1/2"</v>
          </cell>
          <cell r="C370" t="str">
            <v>UN</v>
          </cell>
          <cell r="D370">
            <v>350</v>
          </cell>
          <cell r="E370">
            <v>21</v>
          </cell>
        </row>
        <row r="371">
          <cell r="A371">
            <v>346</v>
          </cell>
          <cell r="B371" t="str">
            <v>Llave terminal</v>
          </cell>
          <cell r="C371" t="str">
            <v>UN</v>
          </cell>
          <cell r="D371">
            <v>4000</v>
          </cell>
          <cell r="E371">
            <v>240</v>
          </cell>
        </row>
        <row r="372">
          <cell r="A372">
            <v>347</v>
          </cell>
          <cell r="B372" t="str">
            <v>Tubo de PVC 1/2" agujerada</v>
          </cell>
          <cell r="C372" t="str">
            <v>ML</v>
          </cell>
          <cell r="D372">
            <v>2860</v>
          </cell>
          <cell r="E372">
            <v>171.6</v>
          </cell>
        </row>
        <row r="373">
          <cell r="A373">
            <v>348</v>
          </cell>
          <cell r="E373">
            <v>0</v>
          </cell>
        </row>
        <row r="374">
          <cell r="A374">
            <v>349</v>
          </cell>
          <cell r="E374">
            <v>0</v>
          </cell>
        </row>
        <row r="375">
          <cell r="A375">
            <v>350</v>
          </cell>
          <cell r="E375">
            <v>0</v>
          </cell>
        </row>
        <row r="376">
          <cell r="A376">
            <v>351</v>
          </cell>
          <cell r="E376">
            <v>0</v>
          </cell>
        </row>
        <row r="377">
          <cell r="A377">
            <v>352</v>
          </cell>
          <cell r="E377">
            <v>0</v>
          </cell>
        </row>
        <row r="378">
          <cell r="A378">
            <v>353</v>
          </cell>
          <cell r="E378">
            <v>0</v>
          </cell>
        </row>
        <row r="379">
          <cell r="A379">
            <v>354</v>
          </cell>
          <cell r="E379">
            <v>0</v>
          </cell>
        </row>
        <row r="380">
          <cell r="A380">
            <v>355</v>
          </cell>
          <cell r="E380">
            <v>0</v>
          </cell>
        </row>
        <row r="381">
          <cell r="A381">
            <v>356</v>
          </cell>
          <cell r="E381">
            <v>0</v>
          </cell>
        </row>
        <row r="382">
          <cell r="A382">
            <v>357</v>
          </cell>
          <cell r="E382">
            <v>0</v>
          </cell>
        </row>
        <row r="383">
          <cell r="A383">
            <v>358</v>
          </cell>
          <cell r="E383">
            <v>0</v>
          </cell>
        </row>
        <row r="384">
          <cell r="A384">
            <v>359</v>
          </cell>
          <cell r="E384">
            <v>0</v>
          </cell>
        </row>
        <row r="385">
          <cell r="A385">
            <v>360</v>
          </cell>
          <cell r="E385">
            <v>0</v>
          </cell>
        </row>
        <row r="387">
          <cell r="A387" t="str">
            <v>REF.</v>
          </cell>
          <cell r="B387" t="str">
            <v>MATERIAL DE PINTURAS</v>
          </cell>
          <cell r="C387" t="str">
            <v>UNIDAD</v>
          </cell>
          <cell r="D387" t="str">
            <v>PRECIO</v>
          </cell>
          <cell r="E387" t="str">
            <v>TRANSPORTE</v>
          </cell>
        </row>
        <row r="389">
          <cell r="A389">
            <v>361</v>
          </cell>
          <cell r="B389" t="str">
            <v>GRANIPLAST</v>
          </cell>
          <cell r="C389" t="str">
            <v>KG</v>
          </cell>
          <cell r="D389">
            <v>1200</v>
          </cell>
          <cell r="E389">
            <v>72</v>
          </cell>
        </row>
        <row r="390">
          <cell r="A390">
            <v>362</v>
          </cell>
          <cell r="B390" t="str">
            <v>Pintura en esmalte</v>
          </cell>
          <cell r="C390" t="str">
            <v>GL</v>
          </cell>
          <cell r="D390">
            <v>39000</v>
          </cell>
          <cell r="E390">
            <v>2340</v>
          </cell>
        </row>
        <row r="391">
          <cell r="A391">
            <v>363</v>
          </cell>
          <cell r="B391" t="str">
            <v>Solvente para esmalte</v>
          </cell>
          <cell r="C391" t="str">
            <v>GL</v>
          </cell>
          <cell r="D391">
            <v>6000</v>
          </cell>
          <cell r="E391">
            <v>360</v>
          </cell>
        </row>
        <row r="392">
          <cell r="A392">
            <v>364</v>
          </cell>
          <cell r="B392" t="str">
            <v>Anticoorosivo</v>
          </cell>
          <cell r="C392" t="str">
            <v>Gl</v>
          </cell>
          <cell r="D392">
            <v>36000</v>
          </cell>
          <cell r="E392">
            <v>2160</v>
          </cell>
        </row>
        <row r="393">
          <cell r="A393">
            <v>365</v>
          </cell>
          <cell r="B393" t="str">
            <v>Vinilo tipo A</v>
          </cell>
          <cell r="C393" t="str">
            <v>Gl</v>
          </cell>
          <cell r="D393">
            <v>35000</v>
          </cell>
          <cell r="E393">
            <v>2100</v>
          </cell>
        </row>
        <row r="394">
          <cell r="A394">
            <v>366</v>
          </cell>
          <cell r="B394" t="str">
            <v>CINTA DE ENMASCARAR</v>
          </cell>
          <cell r="C394" t="str">
            <v>UND</v>
          </cell>
          <cell r="D394">
            <v>4000</v>
          </cell>
          <cell r="E394">
            <v>240</v>
          </cell>
        </row>
        <row r="395">
          <cell r="A395">
            <v>367</v>
          </cell>
          <cell r="E395">
            <v>0</v>
          </cell>
        </row>
        <row r="396">
          <cell r="A396">
            <v>368</v>
          </cell>
          <cell r="E396">
            <v>0</v>
          </cell>
        </row>
        <row r="397">
          <cell r="A397">
            <v>369</v>
          </cell>
          <cell r="E397">
            <v>0</v>
          </cell>
        </row>
        <row r="398">
          <cell r="A398">
            <v>370</v>
          </cell>
          <cell r="E398">
            <v>0</v>
          </cell>
        </row>
        <row r="399">
          <cell r="A399">
            <v>371</v>
          </cell>
          <cell r="E399">
            <v>0</v>
          </cell>
        </row>
        <row r="400">
          <cell r="A400">
            <v>372</v>
          </cell>
          <cell r="E400">
            <v>0</v>
          </cell>
        </row>
        <row r="401">
          <cell r="A401">
            <v>373</v>
          </cell>
          <cell r="E401">
            <v>0</v>
          </cell>
        </row>
        <row r="402">
          <cell r="A402">
            <v>374</v>
          </cell>
          <cell r="E402">
            <v>0</v>
          </cell>
        </row>
        <row r="403">
          <cell r="A403">
            <v>375</v>
          </cell>
          <cell r="E403">
            <v>0</v>
          </cell>
        </row>
        <row r="404">
          <cell r="A404">
            <v>376</v>
          </cell>
          <cell r="E404">
            <v>0</v>
          </cell>
        </row>
        <row r="405">
          <cell r="A405">
            <v>377</v>
          </cell>
          <cell r="E405">
            <v>0</v>
          </cell>
        </row>
        <row r="406">
          <cell r="A406">
            <v>378</v>
          </cell>
          <cell r="E406">
            <v>0</v>
          </cell>
        </row>
        <row r="407">
          <cell r="A407">
            <v>379</v>
          </cell>
          <cell r="E407">
            <v>0</v>
          </cell>
        </row>
        <row r="408">
          <cell r="A408">
            <v>380</v>
          </cell>
          <cell r="E408">
            <v>0</v>
          </cell>
        </row>
        <row r="409">
          <cell r="A409">
            <v>381</v>
          </cell>
          <cell r="E409">
            <v>0</v>
          </cell>
        </row>
        <row r="410">
          <cell r="A410">
            <v>382</v>
          </cell>
          <cell r="E410">
            <v>0</v>
          </cell>
        </row>
        <row r="411">
          <cell r="A411">
            <v>383</v>
          </cell>
          <cell r="E411">
            <v>0</v>
          </cell>
        </row>
        <row r="412">
          <cell r="A412">
            <v>384</v>
          </cell>
          <cell r="E412">
            <v>0</v>
          </cell>
        </row>
        <row r="413">
          <cell r="A413">
            <v>385</v>
          </cell>
          <cell r="E413">
            <v>0</v>
          </cell>
        </row>
        <row r="414">
          <cell r="A414">
            <v>386</v>
          </cell>
          <cell r="E414">
            <v>0</v>
          </cell>
        </row>
        <row r="415">
          <cell r="A415">
            <v>387</v>
          </cell>
          <cell r="E415">
            <v>0</v>
          </cell>
        </row>
        <row r="416">
          <cell r="A416">
            <v>388</v>
          </cell>
          <cell r="E416">
            <v>0</v>
          </cell>
        </row>
        <row r="417">
          <cell r="A417">
            <v>389</v>
          </cell>
          <cell r="E417">
            <v>0</v>
          </cell>
        </row>
        <row r="418">
          <cell r="A418">
            <v>390</v>
          </cell>
          <cell r="E418">
            <v>0</v>
          </cell>
        </row>
        <row r="420">
          <cell r="A420" t="str">
            <v>REF.</v>
          </cell>
          <cell r="B420" t="str">
            <v>MATERIAL VARIOS</v>
          </cell>
          <cell r="C420" t="str">
            <v>UNIDAD</v>
          </cell>
          <cell r="D420" t="str">
            <v>PRECIO</v>
          </cell>
          <cell r="E420" t="str">
            <v>TRANSPORTE</v>
          </cell>
        </row>
        <row r="422">
          <cell r="A422">
            <v>391</v>
          </cell>
          <cell r="B422" t="str">
            <v>Agua</v>
          </cell>
          <cell r="C422" t="str">
            <v>LT</v>
          </cell>
          <cell r="D422">
            <v>10</v>
          </cell>
          <cell r="E422">
            <v>0.6</v>
          </cell>
        </row>
        <row r="423">
          <cell r="A423">
            <v>392</v>
          </cell>
          <cell r="B423" t="str">
            <v>Arbol nativo, h &gt; 1,50 mts.</v>
          </cell>
          <cell r="C423" t="str">
            <v>UN</v>
          </cell>
          <cell r="D423">
            <v>20000</v>
          </cell>
          <cell r="E423">
            <v>1200</v>
          </cell>
        </row>
        <row r="424">
          <cell r="A424">
            <v>393</v>
          </cell>
          <cell r="B424" t="str">
            <v xml:space="preserve">Cemento asfáltico grado de penetraciòn 80-100 (debe cumplir con especificación INVIAS, art.410/02). </v>
          </cell>
          <cell r="C424" t="str">
            <v>GL</v>
          </cell>
          <cell r="D424">
            <v>4500</v>
          </cell>
          <cell r="E424">
            <v>270</v>
          </cell>
        </row>
        <row r="425">
          <cell r="A425">
            <v>394</v>
          </cell>
          <cell r="B425" t="str">
            <v>Cemento asfaltico para bacheo tipo MDC-0 debe cumplir especificaciòn INVIAS art.450/02.E=0.05</v>
          </cell>
          <cell r="C425" t="str">
            <v>M3</v>
          </cell>
          <cell r="D425">
            <v>227000</v>
          </cell>
          <cell r="E425">
            <v>13620</v>
          </cell>
        </row>
        <row r="426">
          <cell r="A426">
            <v>395</v>
          </cell>
          <cell r="B426" t="str">
            <v>Digitacion de plano, incluye impresión</v>
          </cell>
          <cell r="C426" t="str">
            <v>UN</v>
          </cell>
          <cell r="D426">
            <v>80000</v>
          </cell>
          <cell r="E426">
            <v>4800</v>
          </cell>
        </row>
        <row r="427">
          <cell r="A427">
            <v>396</v>
          </cell>
          <cell r="B427" t="str">
            <v>Imprimante para via</v>
          </cell>
          <cell r="C427" t="str">
            <v>LT</v>
          </cell>
          <cell r="D427">
            <v>920</v>
          </cell>
          <cell r="E427">
            <v>55.199999999999996</v>
          </cell>
        </row>
        <row r="428">
          <cell r="A428">
            <v>397</v>
          </cell>
          <cell r="B428" t="str">
            <v>Kit Silla Yee 300x160mm.  Incluye: silla yee, abrazadera y empaque de caucho.</v>
          </cell>
          <cell r="C428" t="str">
            <v>UN</v>
          </cell>
          <cell r="D428">
            <v>88941</v>
          </cell>
          <cell r="E428">
            <v>5336.46</v>
          </cell>
        </row>
        <row r="429">
          <cell r="A429">
            <v>398</v>
          </cell>
          <cell r="B429" t="str">
            <v>Mogador informativo</v>
          </cell>
          <cell r="C429" t="str">
            <v>UN</v>
          </cell>
          <cell r="D429">
            <v>2450000</v>
          </cell>
          <cell r="E429">
            <v>147000</v>
          </cell>
        </row>
        <row r="430">
          <cell r="A430">
            <v>399</v>
          </cell>
          <cell r="B430" t="str">
            <v>Polipropileno de color</v>
          </cell>
          <cell r="C430" t="str">
            <v>M2</v>
          </cell>
          <cell r="D430">
            <v>1900</v>
          </cell>
          <cell r="E430">
            <v>114</v>
          </cell>
        </row>
        <row r="431">
          <cell r="A431">
            <v>400</v>
          </cell>
          <cell r="B431" t="str">
            <v>Señalización horizontal: Flecha con microesfera marca 3M al 60% con pintura reflectiva tipo T. P., según norma INVIAS</v>
          </cell>
          <cell r="C431" t="str">
            <v>UN</v>
          </cell>
          <cell r="D431">
            <v>28000</v>
          </cell>
          <cell r="E431">
            <v>1680</v>
          </cell>
        </row>
        <row r="432">
          <cell r="A432">
            <v>401</v>
          </cell>
          <cell r="B432" t="str">
            <v>Señalización horizontal: Linea de cebra con microesfera marca 3M al 60% con pintura reflectiva tipo T. P., según norma INVIAS</v>
          </cell>
          <cell r="C432" t="str">
            <v>ML</v>
          </cell>
          <cell r="D432">
            <v>5000</v>
          </cell>
          <cell r="E432">
            <v>300</v>
          </cell>
        </row>
        <row r="433">
          <cell r="A433">
            <v>402</v>
          </cell>
          <cell r="B433" t="str">
            <v>Señalización Vertical: Señal preventiva o reglamentaria; en angulo 2" x 2" x 1/4", según norma INVIAS</v>
          </cell>
          <cell r="C433" t="str">
            <v>UN</v>
          </cell>
          <cell r="D433">
            <v>250000</v>
          </cell>
          <cell r="E433">
            <v>15000</v>
          </cell>
        </row>
        <row r="434">
          <cell r="A434">
            <v>403</v>
          </cell>
          <cell r="B434" t="str">
            <v>Impermeabilizante SIKA</v>
          </cell>
          <cell r="C434" t="str">
            <v>Kg</v>
          </cell>
          <cell r="D434">
            <v>68900</v>
          </cell>
          <cell r="E434">
            <v>4134</v>
          </cell>
        </row>
        <row r="435">
          <cell r="A435">
            <v>404</v>
          </cell>
          <cell r="B435" t="str">
            <v>Lavamanos Institucional Briggs</v>
          </cell>
          <cell r="C435" t="str">
            <v>UN</v>
          </cell>
          <cell r="D435">
            <v>130000</v>
          </cell>
          <cell r="E435">
            <v>7800</v>
          </cell>
        </row>
        <row r="436">
          <cell r="A436">
            <v>405</v>
          </cell>
          <cell r="B436" t="str">
            <v>Sanitario</v>
          </cell>
          <cell r="C436" t="str">
            <v>GL</v>
          </cell>
          <cell r="D436">
            <v>112000</v>
          </cell>
          <cell r="E436">
            <v>6720</v>
          </cell>
        </row>
        <row r="437">
          <cell r="A437">
            <v>406</v>
          </cell>
          <cell r="B437" t="str">
            <v>Juego de cancha multiple en tuberia de 2"</v>
          </cell>
          <cell r="C437" t="str">
            <v>GL</v>
          </cell>
          <cell r="D437">
            <v>3600000</v>
          </cell>
          <cell r="E437">
            <v>216000</v>
          </cell>
        </row>
        <row r="438">
          <cell r="A438">
            <v>407</v>
          </cell>
          <cell r="B438" t="str">
            <v>Vidrio liso 4 mm</v>
          </cell>
          <cell r="C438" t="str">
            <v>M2</v>
          </cell>
          <cell r="D438">
            <v>19500</v>
          </cell>
          <cell r="E438">
            <v>1170</v>
          </cell>
        </row>
        <row r="439">
          <cell r="A439">
            <v>408</v>
          </cell>
          <cell r="B439" t="str">
            <v>Vidrio templado de 5 mm</v>
          </cell>
          <cell r="C439" t="str">
            <v>M2</v>
          </cell>
          <cell r="D439">
            <v>23400</v>
          </cell>
          <cell r="E439">
            <v>1404</v>
          </cell>
        </row>
        <row r="440">
          <cell r="A440">
            <v>409</v>
          </cell>
          <cell r="E440">
            <v>0</v>
          </cell>
        </row>
        <row r="441">
          <cell r="A441">
            <v>410</v>
          </cell>
          <cell r="E441">
            <v>0</v>
          </cell>
        </row>
        <row r="442">
          <cell r="A442">
            <v>411</v>
          </cell>
          <cell r="E442">
            <v>0</v>
          </cell>
        </row>
        <row r="443">
          <cell r="A443">
            <v>412</v>
          </cell>
          <cell r="E443">
            <v>0</v>
          </cell>
        </row>
        <row r="444">
          <cell r="A444">
            <v>413</v>
          </cell>
          <cell r="E444">
            <v>0</v>
          </cell>
        </row>
        <row r="445">
          <cell r="A445">
            <v>414</v>
          </cell>
          <cell r="E445">
            <v>0</v>
          </cell>
        </row>
        <row r="446">
          <cell r="A446">
            <v>415</v>
          </cell>
          <cell r="E446">
            <v>0</v>
          </cell>
        </row>
        <row r="447">
          <cell r="A447">
            <v>416</v>
          </cell>
          <cell r="E447">
            <v>0</v>
          </cell>
        </row>
        <row r="448">
          <cell r="A448">
            <v>417</v>
          </cell>
          <cell r="E448">
            <v>0</v>
          </cell>
        </row>
        <row r="449">
          <cell r="A449">
            <v>418</v>
          </cell>
          <cell r="E449">
            <v>0</v>
          </cell>
        </row>
        <row r="450">
          <cell r="A450">
            <v>419</v>
          </cell>
          <cell r="E450">
            <v>0</v>
          </cell>
        </row>
        <row r="451">
          <cell r="A451">
            <v>420</v>
          </cell>
          <cell r="E451">
            <v>0</v>
          </cell>
        </row>
        <row r="452">
          <cell r="A452">
            <v>421</v>
          </cell>
          <cell r="E452">
            <v>0</v>
          </cell>
        </row>
        <row r="453">
          <cell r="A453">
            <v>422</v>
          </cell>
          <cell r="E453">
            <v>0</v>
          </cell>
        </row>
        <row r="454">
          <cell r="A454">
            <v>423</v>
          </cell>
          <cell r="E454">
            <v>0</v>
          </cell>
        </row>
        <row r="455">
          <cell r="A455">
            <v>424</v>
          </cell>
          <cell r="E455">
            <v>0</v>
          </cell>
        </row>
        <row r="456">
          <cell r="A456">
            <v>425</v>
          </cell>
          <cell r="E456">
            <v>0</v>
          </cell>
        </row>
        <row r="457">
          <cell r="A457">
            <v>426</v>
          </cell>
          <cell r="E457">
            <v>0</v>
          </cell>
        </row>
        <row r="458">
          <cell r="A458">
            <v>427</v>
          </cell>
          <cell r="E458">
            <v>0</v>
          </cell>
        </row>
        <row r="459">
          <cell r="A459">
            <v>428</v>
          </cell>
          <cell r="E459">
            <v>0</v>
          </cell>
        </row>
        <row r="460">
          <cell r="A460">
            <v>429</v>
          </cell>
          <cell r="E460">
            <v>0</v>
          </cell>
        </row>
        <row r="461">
          <cell r="A461">
            <v>430</v>
          </cell>
          <cell r="E461">
            <v>0</v>
          </cell>
        </row>
        <row r="462">
          <cell r="A462">
            <v>431</v>
          </cell>
          <cell r="E462">
            <v>0</v>
          </cell>
        </row>
        <row r="463">
          <cell r="A463">
            <v>432</v>
          </cell>
          <cell r="E463">
            <v>0</v>
          </cell>
        </row>
        <row r="464">
          <cell r="A464">
            <v>433</v>
          </cell>
          <cell r="E464">
            <v>0</v>
          </cell>
        </row>
        <row r="465">
          <cell r="A465">
            <v>434</v>
          </cell>
          <cell r="E465">
            <v>0</v>
          </cell>
        </row>
        <row r="466">
          <cell r="A466">
            <v>435</v>
          </cell>
          <cell r="E466">
            <v>0</v>
          </cell>
        </row>
        <row r="467">
          <cell r="A467">
            <v>436</v>
          </cell>
          <cell r="E467">
            <v>0</v>
          </cell>
        </row>
        <row r="468">
          <cell r="A468">
            <v>437</v>
          </cell>
          <cell r="E468">
            <v>0</v>
          </cell>
        </row>
        <row r="469">
          <cell r="A469">
            <v>438</v>
          </cell>
          <cell r="E469">
            <v>0</v>
          </cell>
        </row>
        <row r="470">
          <cell r="A470">
            <v>439</v>
          </cell>
          <cell r="E470">
            <v>0</v>
          </cell>
        </row>
        <row r="471">
          <cell r="A471">
            <v>440</v>
          </cell>
          <cell r="E471">
            <v>0</v>
          </cell>
        </row>
        <row r="472">
          <cell r="A472">
            <v>441</v>
          </cell>
          <cell r="E472">
            <v>0</v>
          </cell>
        </row>
        <row r="473">
          <cell r="A473">
            <v>442</v>
          </cell>
          <cell r="E473">
            <v>0</v>
          </cell>
        </row>
        <row r="474">
          <cell r="A474">
            <v>443</v>
          </cell>
          <cell r="E474">
            <v>0</v>
          </cell>
        </row>
        <row r="475">
          <cell r="A475">
            <v>444</v>
          </cell>
          <cell r="E475">
            <v>0</v>
          </cell>
        </row>
        <row r="476">
          <cell r="A476">
            <v>445</v>
          </cell>
          <cell r="E476">
            <v>0</v>
          </cell>
        </row>
        <row r="477">
          <cell r="A477">
            <v>446</v>
          </cell>
          <cell r="E477">
            <v>0</v>
          </cell>
        </row>
        <row r="478">
          <cell r="A478">
            <v>447</v>
          </cell>
          <cell r="E478">
            <v>0</v>
          </cell>
        </row>
        <row r="479">
          <cell r="A479">
            <v>448</v>
          </cell>
          <cell r="E479">
            <v>0</v>
          </cell>
        </row>
        <row r="480">
          <cell r="A480">
            <v>449</v>
          </cell>
          <cell r="E480">
            <v>0</v>
          </cell>
        </row>
        <row r="481">
          <cell r="A481">
            <v>450</v>
          </cell>
          <cell r="E481">
            <v>0</v>
          </cell>
        </row>
        <row r="483">
          <cell r="A483" t="str">
            <v>REF.</v>
          </cell>
          <cell r="B483" t="str">
            <v>MATERIAL CARPINTERIA METALICA</v>
          </cell>
          <cell r="C483" t="str">
            <v>UNIDAD</v>
          </cell>
          <cell r="D483" t="str">
            <v>PRECIO</v>
          </cell>
          <cell r="E483" t="str">
            <v>TRANSPORTE</v>
          </cell>
        </row>
        <row r="485">
          <cell r="A485">
            <v>451</v>
          </cell>
          <cell r="B485" t="str">
            <v>Alambre Negro</v>
          </cell>
          <cell r="C485" t="str">
            <v>KG</v>
          </cell>
          <cell r="D485">
            <v>1500</v>
          </cell>
          <cell r="E485">
            <v>90</v>
          </cell>
        </row>
        <row r="486">
          <cell r="A486">
            <v>452</v>
          </cell>
          <cell r="B486" t="str">
            <v>Angulo 1/8"x2"</v>
          </cell>
          <cell r="C486" t="str">
            <v>ML</v>
          </cell>
          <cell r="D486">
            <v>7500</v>
          </cell>
          <cell r="E486">
            <v>450</v>
          </cell>
        </row>
        <row r="487">
          <cell r="A487">
            <v>453</v>
          </cell>
          <cell r="B487" t="str">
            <v>Angulo 3/16"x2"</v>
          </cell>
          <cell r="C487" t="str">
            <v>ML</v>
          </cell>
          <cell r="D487">
            <v>10100</v>
          </cell>
          <cell r="E487">
            <v>606</v>
          </cell>
        </row>
        <row r="488">
          <cell r="A488">
            <v>454</v>
          </cell>
          <cell r="B488" t="str">
            <v>Angulo de 1"x1/8"</v>
          </cell>
          <cell r="C488" t="str">
            <v>ML</v>
          </cell>
          <cell r="D488">
            <v>1950</v>
          </cell>
          <cell r="E488">
            <v>117</v>
          </cell>
        </row>
        <row r="489">
          <cell r="A489">
            <v>455</v>
          </cell>
          <cell r="B489" t="str">
            <v>Angulo de 1"x1/8"</v>
          </cell>
          <cell r="C489" t="str">
            <v>ML</v>
          </cell>
          <cell r="D489">
            <v>2000</v>
          </cell>
          <cell r="E489">
            <v>120</v>
          </cell>
        </row>
        <row r="490">
          <cell r="A490">
            <v>456</v>
          </cell>
          <cell r="B490" t="str">
            <v>Angulo de 11/2" x 3/16</v>
          </cell>
          <cell r="C490" t="str">
            <v>ML</v>
          </cell>
          <cell r="D490">
            <v>6400</v>
          </cell>
          <cell r="E490">
            <v>384</v>
          </cell>
        </row>
        <row r="491">
          <cell r="A491">
            <v>457</v>
          </cell>
          <cell r="B491" t="str">
            <v>Angulo de 11/2"x1/8"</v>
          </cell>
          <cell r="C491" t="str">
            <v>ML</v>
          </cell>
          <cell r="D491">
            <v>6500</v>
          </cell>
          <cell r="E491">
            <v>390</v>
          </cell>
        </row>
        <row r="492">
          <cell r="A492">
            <v>458</v>
          </cell>
          <cell r="B492" t="str">
            <v>Angulo de 2 1/2" x 1/4</v>
          </cell>
          <cell r="C492" t="str">
            <v>ML</v>
          </cell>
          <cell r="D492">
            <v>13300</v>
          </cell>
          <cell r="E492">
            <v>798</v>
          </cell>
        </row>
        <row r="493">
          <cell r="A493">
            <v>459</v>
          </cell>
          <cell r="B493" t="str">
            <v>Angulo de 3/4"x1/8"</v>
          </cell>
          <cell r="C493" t="str">
            <v>ML</v>
          </cell>
          <cell r="D493">
            <v>1450</v>
          </cell>
          <cell r="E493">
            <v>87</v>
          </cell>
        </row>
        <row r="494">
          <cell r="A494">
            <v>460</v>
          </cell>
          <cell r="B494" t="str">
            <v>Anticorrosivo</v>
          </cell>
          <cell r="C494" t="str">
            <v>GL</v>
          </cell>
          <cell r="D494">
            <v>22000</v>
          </cell>
          <cell r="E494">
            <v>1320</v>
          </cell>
        </row>
        <row r="495">
          <cell r="A495">
            <v>461</v>
          </cell>
          <cell r="B495" t="str">
            <v xml:space="preserve">Arena </v>
          </cell>
          <cell r="C495" t="str">
            <v>M3</v>
          </cell>
          <cell r="D495">
            <v>35000</v>
          </cell>
          <cell r="E495">
            <v>2100</v>
          </cell>
        </row>
        <row r="496">
          <cell r="A496">
            <v>462</v>
          </cell>
          <cell r="B496" t="str">
            <v>Basculante tipo mariposa</v>
          </cell>
          <cell r="C496" t="str">
            <v>UN</v>
          </cell>
          <cell r="D496">
            <v>600</v>
          </cell>
          <cell r="E496">
            <v>36</v>
          </cell>
        </row>
        <row r="497">
          <cell r="A497">
            <v>463</v>
          </cell>
          <cell r="B497" t="str">
            <v xml:space="preserve">Bisagra </v>
          </cell>
          <cell r="C497" t="str">
            <v>UN</v>
          </cell>
          <cell r="D497">
            <v>750</v>
          </cell>
          <cell r="E497">
            <v>45</v>
          </cell>
        </row>
        <row r="498">
          <cell r="A498">
            <v>464</v>
          </cell>
          <cell r="B498" t="str">
            <v>Bisagra de 1/2"</v>
          </cell>
          <cell r="C498" t="str">
            <v>UN</v>
          </cell>
          <cell r="D498">
            <v>350</v>
          </cell>
          <cell r="E498">
            <v>21</v>
          </cell>
        </row>
        <row r="499">
          <cell r="A499">
            <v>465</v>
          </cell>
          <cell r="B499" t="str">
            <v>Bisagra de 5/8"</v>
          </cell>
          <cell r="C499" t="str">
            <v>UN</v>
          </cell>
          <cell r="D499">
            <v>500</v>
          </cell>
          <cell r="E499">
            <v>30</v>
          </cell>
        </row>
        <row r="500">
          <cell r="A500">
            <v>466</v>
          </cell>
          <cell r="B500" t="str">
            <v xml:space="preserve">Cemento Gris </v>
          </cell>
          <cell r="C500" t="str">
            <v>Saco</v>
          </cell>
          <cell r="D500">
            <v>12000</v>
          </cell>
          <cell r="E500">
            <v>720</v>
          </cell>
        </row>
        <row r="501">
          <cell r="A501">
            <v>467</v>
          </cell>
          <cell r="B501" t="str">
            <v>Chapa marca Vera sencilla</v>
          </cell>
          <cell r="C501" t="str">
            <v>UN</v>
          </cell>
          <cell r="D501">
            <v>18000</v>
          </cell>
          <cell r="E501">
            <v>1080</v>
          </cell>
        </row>
        <row r="502">
          <cell r="A502">
            <v>468</v>
          </cell>
          <cell r="B502" t="str">
            <v>Chapa marca Vera sencilla</v>
          </cell>
          <cell r="C502" t="str">
            <v>UN</v>
          </cell>
          <cell r="D502">
            <v>25000</v>
          </cell>
          <cell r="E502">
            <v>1500</v>
          </cell>
        </row>
        <row r="503">
          <cell r="A503">
            <v>469</v>
          </cell>
          <cell r="B503" t="str">
            <v>Correa tipo canal</v>
          </cell>
          <cell r="C503" t="str">
            <v>ML</v>
          </cell>
          <cell r="D503">
            <v>6600</v>
          </cell>
          <cell r="E503">
            <v>396</v>
          </cell>
        </row>
        <row r="504">
          <cell r="A504">
            <v>470</v>
          </cell>
          <cell r="B504" t="str">
            <v>Corredera</v>
          </cell>
          <cell r="C504" t="str">
            <v>UN</v>
          </cell>
          <cell r="D504">
            <v>1200</v>
          </cell>
          <cell r="E504">
            <v>72</v>
          </cell>
        </row>
        <row r="505">
          <cell r="A505">
            <v>471</v>
          </cell>
          <cell r="B505" t="str">
            <v>Corredera</v>
          </cell>
          <cell r="C505" t="str">
            <v>UN</v>
          </cell>
          <cell r="D505">
            <v>2500</v>
          </cell>
          <cell r="E505">
            <v>150</v>
          </cell>
        </row>
        <row r="506">
          <cell r="A506">
            <v>472</v>
          </cell>
          <cell r="B506" t="str">
            <v>Equipo electrico soldadura</v>
          </cell>
          <cell r="C506" t="str">
            <v>DIA</v>
          </cell>
          <cell r="D506">
            <v>30000</v>
          </cell>
          <cell r="E506">
            <v>1800</v>
          </cell>
        </row>
        <row r="507">
          <cell r="A507">
            <v>473</v>
          </cell>
          <cell r="B507" t="str">
            <v>Gasolina</v>
          </cell>
          <cell r="C507" t="str">
            <v>GL</v>
          </cell>
          <cell r="D507">
            <v>6000</v>
          </cell>
          <cell r="E507">
            <v>360</v>
          </cell>
        </row>
        <row r="508">
          <cell r="A508">
            <v>474</v>
          </cell>
          <cell r="B508" t="str">
            <v>Gravilla</v>
          </cell>
          <cell r="C508" t="str">
            <v>M3</v>
          </cell>
          <cell r="D508">
            <v>40000</v>
          </cell>
          <cell r="E508">
            <v>2400</v>
          </cell>
        </row>
        <row r="509">
          <cell r="A509">
            <v>475</v>
          </cell>
          <cell r="B509" t="str">
            <v>Lamina C.R. Cal.18</v>
          </cell>
          <cell r="C509" t="str">
            <v>M2</v>
          </cell>
          <cell r="D509">
            <v>26000</v>
          </cell>
          <cell r="E509">
            <v>1560</v>
          </cell>
        </row>
        <row r="510">
          <cell r="A510">
            <v>476</v>
          </cell>
          <cell r="B510" t="str">
            <v>Lamina C.R. Cal.20</v>
          </cell>
          <cell r="C510" t="str">
            <v>M2</v>
          </cell>
          <cell r="D510">
            <v>19500</v>
          </cell>
          <cell r="E510">
            <v>1170</v>
          </cell>
        </row>
        <row r="511">
          <cell r="A511">
            <v>477</v>
          </cell>
          <cell r="B511" t="str">
            <v>Lamina cal 16</v>
          </cell>
          <cell r="C511" t="str">
            <v>M2</v>
          </cell>
          <cell r="D511">
            <v>30500</v>
          </cell>
          <cell r="E511">
            <v>1830</v>
          </cell>
        </row>
        <row r="512">
          <cell r="A512">
            <v>478</v>
          </cell>
          <cell r="B512" t="str">
            <v>Malla eslabonada de 2x2 cal 10</v>
          </cell>
          <cell r="C512" t="str">
            <v>M2</v>
          </cell>
          <cell r="D512">
            <v>10000</v>
          </cell>
          <cell r="E512">
            <v>600</v>
          </cell>
        </row>
        <row r="513">
          <cell r="A513">
            <v>479</v>
          </cell>
          <cell r="B513" t="str">
            <v>Manija sencilla</v>
          </cell>
          <cell r="C513" t="str">
            <v>UN</v>
          </cell>
          <cell r="D513">
            <v>2000</v>
          </cell>
          <cell r="E513">
            <v>120</v>
          </cell>
        </row>
        <row r="514">
          <cell r="A514">
            <v>480</v>
          </cell>
          <cell r="B514" t="str">
            <v>Masilla</v>
          </cell>
          <cell r="C514" t="str">
            <v>GL</v>
          </cell>
          <cell r="D514">
            <v>18000</v>
          </cell>
          <cell r="E514">
            <v>1080</v>
          </cell>
        </row>
        <row r="515">
          <cell r="A515">
            <v>481</v>
          </cell>
          <cell r="B515" t="str">
            <v xml:space="preserve">Medallon de lujo </v>
          </cell>
          <cell r="C515" t="str">
            <v>UN</v>
          </cell>
          <cell r="D515">
            <v>5000</v>
          </cell>
          <cell r="E515">
            <v>300</v>
          </cell>
        </row>
        <row r="516">
          <cell r="A516">
            <v>482</v>
          </cell>
          <cell r="B516" t="str">
            <v>Pasador para puerta</v>
          </cell>
          <cell r="C516" t="str">
            <v>UN</v>
          </cell>
          <cell r="D516">
            <v>4000</v>
          </cell>
          <cell r="E516">
            <v>240</v>
          </cell>
        </row>
        <row r="517">
          <cell r="A517">
            <v>483</v>
          </cell>
          <cell r="B517" t="str">
            <v>Perno de 3/4"</v>
          </cell>
          <cell r="C517" t="str">
            <v>UN</v>
          </cell>
          <cell r="D517">
            <v>1500</v>
          </cell>
          <cell r="E517">
            <v>90</v>
          </cell>
        </row>
        <row r="518">
          <cell r="A518">
            <v>484</v>
          </cell>
          <cell r="B518" t="str">
            <v>Platina 1 1/2" x 1/8"</v>
          </cell>
          <cell r="C518" t="str">
            <v>ML</v>
          </cell>
          <cell r="D518">
            <v>1800</v>
          </cell>
          <cell r="E518">
            <v>108</v>
          </cell>
        </row>
        <row r="519">
          <cell r="A519">
            <v>485</v>
          </cell>
          <cell r="B519" t="str">
            <v>Platina 11/2" x 3/16</v>
          </cell>
          <cell r="C519" t="str">
            <v>ML</v>
          </cell>
          <cell r="D519">
            <v>3600</v>
          </cell>
          <cell r="E519">
            <v>216</v>
          </cell>
        </row>
        <row r="520">
          <cell r="A520">
            <v>486</v>
          </cell>
          <cell r="B520" t="str">
            <v>Platina de 1/2"x1/8"</v>
          </cell>
          <cell r="C520" t="str">
            <v>ML</v>
          </cell>
          <cell r="D520">
            <v>1300</v>
          </cell>
          <cell r="E520">
            <v>78</v>
          </cell>
        </row>
        <row r="521">
          <cell r="A521">
            <v>487</v>
          </cell>
          <cell r="B521" t="str">
            <v>Soldadura W.A. 6013</v>
          </cell>
          <cell r="C521" t="str">
            <v>KG</v>
          </cell>
          <cell r="D521">
            <v>4500</v>
          </cell>
          <cell r="E521">
            <v>270</v>
          </cell>
        </row>
        <row r="522">
          <cell r="A522">
            <v>488</v>
          </cell>
          <cell r="B522" t="str">
            <v>Tubo Aguas Negras 21/2"</v>
          </cell>
          <cell r="C522" t="str">
            <v>ML</v>
          </cell>
          <cell r="D522">
            <v>8550</v>
          </cell>
          <cell r="E522">
            <v>513</v>
          </cell>
        </row>
        <row r="523">
          <cell r="A523">
            <v>489</v>
          </cell>
          <cell r="B523" t="str">
            <v>Tubo cuadrado 11/2"</v>
          </cell>
          <cell r="C523" t="str">
            <v>ML</v>
          </cell>
          <cell r="D523">
            <v>2700</v>
          </cell>
          <cell r="E523">
            <v>162</v>
          </cell>
        </row>
        <row r="524">
          <cell r="A524">
            <v>490</v>
          </cell>
          <cell r="B524" t="str">
            <v>Tubo cuadrado de 1" cal 20</v>
          </cell>
          <cell r="C524" t="str">
            <v>Ml</v>
          </cell>
          <cell r="D524">
            <v>1500</v>
          </cell>
          <cell r="E524">
            <v>90</v>
          </cell>
        </row>
        <row r="525">
          <cell r="A525">
            <v>491</v>
          </cell>
          <cell r="B525" t="str">
            <v>Tubo cuadrado de 3/4"</v>
          </cell>
          <cell r="C525" t="str">
            <v>ML</v>
          </cell>
          <cell r="D525">
            <v>1350</v>
          </cell>
          <cell r="E525">
            <v>81</v>
          </cell>
        </row>
        <row r="526">
          <cell r="A526">
            <v>492</v>
          </cell>
          <cell r="B526" t="str">
            <v>Tubo de 2 x 1 cal. 20</v>
          </cell>
          <cell r="C526" t="str">
            <v>ML</v>
          </cell>
          <cell r="D526">
            <v>2500</v>
          </cell>
          <cell r="E526">
            <v>150</v>
          </cell>
        </row>
        <row r="527">
          <cell r="A527">
            <v>493</v>
          </cell>
          <cell r="B527" t="str">
            <v>Tubo en acero 3/4"</v>
          </cell>
          <cell r="C527" t="str">
            <v>ML</v>
          </cell>
          <cell r="D527">
            <v>2200</v>
          </cell>
          <cell r="E527">
            <v>132</v>
          </cell>
        </row>
        <row r="528">
          <cell r="A528">
            <v>494</v>
          </cell>
          <cell r="B528" t="str">
            <v>Tubo en acero cromado de 2"</v>
          </cell>
          <cell r="C528" t="str">
            <v>ML</v>
          </cell>
          <cell r="D528">
            <v>9100</v>
          </cell>
          <cell r="E528">
            <v>546</v>
          </cell>
        </row>
        <row r="529">
          <cell r="A529">
            <v>495</v>
          </cell>
          <cell r="B529" t="str">
            <v>Tubo galvanizado de 2"</v>
          </cell>
          <cell r="C529" t="str">
            <v>ML</v>
          </cell>
          <cell r="D529">
            <v>8000</v>
          </cell>
          <cell r="E529">
            <v>480</v>
          </cell>
        </row>
        <row r="530">
          <cell r="A530">
            <v>496</v>
          </cell>
          <cell r="B530" t="str">
            <v>tubo rectangular 10x4 Cal. 16</v>
          </cell>
          <cell r="C530" t="str">
            <v>ML</v>
          </cell>
          <cell r="D530">
            <v>9500</v>
          </cell>
          <cell r="E530">
            <v>570</v>
          </cell>
        </row>
        <row r="531">
          <cell r="A531">
            <v>497</v>
          </cell>
          <cell r="B531" t="str">
            <v>tubo rectangular 8 x 4</v>
          </cell>
          <cell r="C531" t="str">
            <v>ML</v>
          </cell>
          <cell r="D531">
            <v>4000</v>
          </cell>
          <cell r="E531">
            <v>240</v>
          </cell>
        </row>
        <row r="532">
          <cell r="A532">
            <v>498</v>
          </cell>
          <cell r="B532" t="str">
            <v>Varilla 1/4 " lisa</v>
          </cell>
          <cell r="C532" t="str">
            <v>kg</v>
          </cell>
          <cell r="D532">
            <v>2000</v>
          </cell>
          <cell r="E532">
            <v>120</v>
          </cell>
        </row>
        <row r="533">
          <cell r="A533">
            <v>499</v>
          </cell>
          <cell r="B533" t="str">
            <v>Varilla 5/8"</v>
          </cell>
          <cell r="C533" t="str">
            <v>ML</v>
          </cell>
          <cell r="D533">
            <v>2800</v>
          </cell>
          <cell r="E533">
            <v>168</v>
          </cell>
        </row>
        <row r="534">
          <cell r="A534">
            <v>500</v>
          </cell>
          <cell r="B534" t="str">
            <v>Varilla cuadrada de 10mm</v>
          </cell>
          <cell r="C534" t="str">
            <v>ML</v>
          </cell>
          <cell r="D534">
            <v>1450</v>
          </cell>
          <cell r="E534">
            <v>87</v>
          </cell>
        </row>
        <row r="535">
          <cell r="A535">
            <v>501</v>
          </cell>
          <cell r="B535" t="str">
            <v>Varilla de 1"</v>
          </cell>
          <cell r="C535" t="str">
            <v>ML</v>
          </cell>
          <cell r="D535">
            <v>10000</v>
          </cell>
          <cell r="E535">
            <v>600</v>
          </cell>
        </row>
        <row r="536">
          <cell r="A536">
            <v>502</v>
          </cell>
          <cell r="B536" t="str">
            <v>Varilla de 1/2 corrugada</v>
          </cell>
          <cell r="C536" t="str">
            <v>ML</v>
          </cell>
          <cell r="D536">
            <v>1900</v>
          </cell>
          <cell r="E536">
            <v>114</v>
          </cell>
        </row>
        <row r="537">
          <cell r="A537">
            <v>503</v>
          </cell>
          <cell r="B537" t="str">
            <v>Varilla de 1/2"</v>
          </cell>
          <cell r="C537" t="str">
            <v>ML</v>
          </cell>
          <cell r="D537">
            <v>1900</v>
          </cell>
          <cell r="E537">
            <v>114</v>
          </cell>
        </row>
        <row r="538">
          <cell r="A538">
            <v>504</v>
          </cell>
          <cell r="B538" t="str">
            <v>Varilla de 1/4 corrugada</v>
          </cell>
          <cell r="C538" t="str">
            <v>KG</v>
          </cell>
          <cell r="D538">
            <v>1900</v>
          </cell>
          <cell r="E538">
            <v>114</v>
          </cell>
        </row>
        <row r="539">
          <cell r="A539">
            <v>505</v>
          </cell>
          <cell r="B539" t="str">
            <v>Varilla de 3/8 corrugada</v>
          </cell>
          <cell r="C539" t="str">
            <v>ML</v>
          </cell>
          <cell r="D539">
            <v>1000</v>
          </cell>
          <cell r="E539">
            <v>60</v>
          </cell>
        </row>
        <row r="540">
          <cell r="A540">
            <v>506</v>
          </cell>
          <cell r="B540" t="str">
            <v>Varilla de 5/8" Corrugada</v>
          </cell>
          <cell r="C540" t="str">
            <v>ML</v>
          </cell>
          <cell r="D540">
            <v>3300</v>
          </cell>
          <cell r="E540">
            <v>198</v>
          </cell>
        </row>
        <row r="541">
          <cell r="A541">
            <v>507</v>
          </cell>
          <cell r="B541" t="str">
            <v>Cordon superior de 2" x 2" e=0.154"</v>
          </cell>
          <cell r="C541" t="str">
            <v>ML</v>
          </cell>
          <cell r="D541">
            <v>11200</v>
          </cell>
          <cell r="E541">
            <v>672</v>
          </cell>
        </row>
        <row r="542">
          <cell r="A542">
            <v>508</v>
          </cell>
          <cell r="B542" t="str">
            <v>Cordon superior de 2" x 1/8"</v>
          </cell>
          <cell r="C542" t="str">
            <v>ML</v>
          </cell>
          <cell r="D542">
            <v>10100</v>
          </cell>
          <cell r="E542">
            <v>606</v>
          </cell>
        </row>
        <row r="543">
          <cell r="A543">
            <v>509</v>
          </cell>
          <cell r="B543" t="str">
            <v>Cordon inferior de 1" x 1" e=0.095"</v>
          </cell>
          <cell r="C543" t="str">
            <v>ML</v>
          </cell>
          <cell r="D543">
            <v>8100</v>
          </cell>
          <cell r="E543">
            <v>486</v>
          </cell>
        </row>
        <row r="544">
          <cell r="A544">
            <v>510</v>
          </cell>
          <cell r="B544" t="str">
            <v xml:space="preserve">Cordon inferior de 1" x 3/16" </v>
          </cell>
          <cell r="C544" t="str">
            <v>ML</v>
          </cell>
          <cell r="D544">
            <v>7500</v>
          </cell>
          <cell r="E544">
            <v>450</v>
          </cell>
        </row>
        <row r="545">
          <cell r="A545">
            <v>511</v>
          </cell>
          <cell r="B545" t="str">
            <v>Cerpentin 1" x 1" e =0.095"</v>
          </cell>
          <cell r="C545" t="str">
            <v>ML</v>
          </cell>
          <cell r="D545">
            <v>2000</v>
          </cell>
          <cell r="E545">
            <v>120</v>
          </cell>
        </row>
        <row r="546">
          <cell r="A546">
            <v>512</v>
          </cell>
          <cell r="B546" t="str">
            <v xml:space="preserve">Cerpentin 1" x 3/16" </v>
          </cell>
          <cell r="C546" t="str">
            <v>ML</v>
          </cell>
          <cell r="D546">
            <v>2000</v>
          </cell>
          <cell r="E546">
            <v>120</v>
          </cell>
        </row>
        <row r="547">
          <cell r="A547">
            <v>513</v>
          </cell>
          <cell r="B547" t="str">
            <v>Correas metalicas Perfil Doble C 0,10 x 0,04 mt cal. 20</v>
          </cell>
          <cell r="C547" t="str">
            <v>ML</v>
          </cell>
          <cell r="D547">
            <v>6585</v>
          </cell>
          <cell r="E547">
            <v>395.09999999999997</v>
          </cell>
        </row>
        <row r="548">
          <cell r="A548">
            <v>514</v>
          </cell>
          <cell r="B548" t="str">
            <v>Esmalte color Blanco</v>
          </cell>
          <cell r="C548" t="str">
            <v>GL</v>
          </cell>
          <cell r="D548">
            <v>20600</v>
          </cell>
          <cell r="E548">
            <v>1236</v>
          </cell>
        </row>
        <row r="549">
          <cell r="A549">
            <v>515</v>
          </cell>
          <cell r="B549" t="str">
            <v>Medallon decorativo redondo</v>
          </cell>
          <cell r="C549" t="str">
            <v>UND</v>
          </cell>
          <cell r="D549">
            <v>5000</v>
          </cell>
          <cell r="E549">
            <v>300</v>
          </cell>
        </row>
        <row r="550">
          <cell r="A550">
            <v>516</v>
          </cell>
          <cell r="E550">
            <v>0</v>
          </cell>
        </row>
        <row r="551">
          <cell r="A551">
            <v>517</v>
          </cell>
          <cell r="E551">
            <v>0</v>
          </cell>
        </row>
        <row r="552">
          <cell r="A552">
            <v>518</v>
          </cell>
          <cell r="E552">
            <v>0</v>
          </cell>
        </row>
        <row r="553">
          <cell r="A553">
            <v>519</v>
          </cell>
          <cell r="E553">
            <v>0</v>
          </cell>
        </row>
        <row r="554">
          <cell r="A554">
            <v>520</v>
          </cell>
          <cell r="E554">
            <v>0</v>
          </cell>
        </row>
        <row r="555">
          <cell r="A555">
            <v>521</v>
          </cell>
          <cell r="E555">
            <v>0</v>
          </cell>
        </row>
        <row r="556">
          <cell r="A556">
            <v>522</v>
          </cell>
          <cell r="E556">
            <v>0</v>
          </cell>
        </row>
        <row r="557">
          <cell r="A557">
            <v>523</v>
          </cell>
          <cell r="E557">
            <v>0</v>
          </cell>
        </row>
        <row r="558">
          <cell r="A558">
            <v>524</v>
          </cell>
          <cell r="E558">
            <v>0</v>
          </cell>
        </row>
        <row r="559">
          <cell r="A559">
            <v>525</v>
          </cell>
          <cell r="E559">
            <v>0</v>
          </cell>
        </row>
        <row r="560">
          <cell r="A560">
            <v>526</v>
          </cell>
          <cell r="E560">
            <v>0</v>
          </cell>
        </row>
        <row r="561">
          <cell r="A561">
            <v>527</v>
          </cell>
          <cell r="E561">
            <v>0</v>
          </cell>
        </row>
        <row r="562">
          <cell r="A562">
            <v>528</v>
          </cell>
          <cell r="E562">
            <v>0</v>
          </cell>
        </row>
        <row r="563">
          <cell r="A563">
            <v>529</v>
          </cell>
          <cell r="E563">
            <v>0</v>
          </cell>
        </row>
        <row r="564">
          <cell r="A564">
            <v>530</v>
          </cell>
          <cell r="E564">
            <v>0</v>
          </cell>
        </row>
        <row r="565">
          <cell r="A565">
            <v>531</v>
          </cell>
          <cell r="E565">
            <v>0</v>
          </cell>
        </row>
        <row r="566">
          <cell r="A566">
            <v>532</v>
          </cell>
          <cell r="E566">
            <v>0</v>
          </cell>
        </row>
        <row r="567">
          <cell r="A567">
            <v>533</v>
          </cell>
          <cell r="E567">
            <v>0</v>
          </cell>
        </row>
        <row r="568">
          <cell r="A568">
            <v>534</v>
          </cell>
          <cell r="E568">
            <v>0</v>
          </cell>
        </row>
        <row r="569">
          <cell r="A569">
            <v>535</v>
          </cell>
          <cell r="E569">
            <v>0</v>
          </cell>
        </row>
        <row r="570">
          <cell r="A570">
            <v>536</v>
          </cell>
          <cell r="E570">
            <v>0</v>
          </cell>
        </row>
        <row r="571">
          <cell r="A571">
            <v>537</v>
          </cell>
          <cell r="E571">
            <v>0</v>
          </cell>
        </row>
        <row r="572">
          <cell r="A572">
            <v>538</v>
          </cell>
          <cell r="E572">
            <v>0</v>
          </cell>
        </row>
        <row r="573">
          <cell r="A573">
            <v>539</v>
          </cell>
          <cell r="E573">
            <v>0</v>
          </cell>
        </row>
        <row r="574">
          <cell r="A574">
            <v>540</v>
          </cell>
          <cell r="E574">
            <v>0</v>
          </cell>
        </row>
        <row r="575">
          <cell r="A575">
            <v>541</v>
          </cell>
          <cell r="E575">
            <v>0</v>
          </cell>
        </row>
        <row r="576">
          <cell r="A576">
            <v>542</v>
          </cell>
          <cell r="E576">
            <v>0</v>
          </cell>
        </row>
        <row r="577">
          <cell r="A577">
            <v>543</v>
          </cell>
          <cell r="E577">
            <v>0</v>
          </cell>
        </row>
        <row r="578">
          <cell r="A578">
            <v>544</v>
          </cell>
          <cell r="E578">
            <v>0</v>
          </cell>
        </row>
        <row r="579">
          <cell r="A579">
            <v>545</v>
          </cell>
          <cell r="E579">
            <v>0</v>
          </cell>
        </row>
        <row r="580">
          <cell r="A580">
            <v>546</v>
          </cell>
          <cell r="E580">
            <v>0</v>
          </cell>
        </row>
        <row r="581">
          <cell r="A581">
            <v>547</v>
          </cell>
          <cell r="E581">
            <v>0</v>
          </cell>
        </row>
        <row r="582">
          <cell r="A582">
            <v>548</v>
          </cell>
          <cell r="E582">
            <v>0</v>
          </cell>
        </row>
        <row r="583">
          <cell r="A583">
            <v>549</v>
          </cell>
          <cell r="E583">
            <v>0</v>
          </cell>
        </row>
        <row r="584">
          <cell r="A584">
            <v>550</v>
          </cell>
          <cell r="E584">
            <v>0</v>
          </cell>
        </row>
        <row r="586">
          <cell r="A586" t="str">
            <v>REF.</v>
          </cell>
          <cell r="B586" t="str">
            <v>MATERIAL CARPINTERIA DE MADERAS</v>
          </cell>
          <cell r="C586" t="str">
            <v>UNIDAD</v>
          </cell>
          <cell r="D586" t="str">
            <v>PRECIO</v>
          </cell>
          <cell r="E586" t="str">
            <v>TRANSPORTE</v>
          </cell>
        </row>
        <row r="588">
          <cell r="A588">
            <v>551</v>
          </cell>
          <cell r="B588" t="str">
            <v>Polin</v>
          </cell>
          <cell r="C588" t="str">
            <v>ML</v>
          </cell>
          <cell r="D588">
            <v>1500</v>
          </cell>
          <cell r="E588">
            <v>90</v>
          </cell>
        </row>
        <row r="589">
          <cell r="A589">
            <v>552</v>
          </cell>
          <cell r="B589" t="str">
            <v>Tabla burra de 0.30 x 3.00 mts</v>
          </cell>
          <cell r="C589" t="str">
            <v xml:space="preserve">UN </v>
          </cell>
          <cell r="D589">
            <v>7000</v>
          </cell>
          <cell r="E589">
            <v>420</v>
          </cell>
        </row>
        <row r="590">
          <cell r="A590">
            <v>553</v>
          </cell>
          <cell r="B590" t="str">
            <v>Estacas, pintura, puntillas</v>
          </cell>
          <cell r="C590" t="str">
            <v>GLB</v>
          </cell>
          <cell r="D590">
            <v>634</v>
          </cell>
          <cell r="E590">
            <v>38.04</v>
          </cell>
        </row>
        <row r="591">
          <cell r="A591">
            <v>554</v>
          </cell>
          <cell r="B591" t="str">
            <v>Guadua</v>
          </cell>
          <cell r="C591" t="str">
            <v>ML</v>
          </cell>
          <cell r="D591">
            <v>1500</v>
          </cell>
          <cell r="E591">
            <v>90</v>
          </cell>
        </row>
        <row r="592">
          <cell r="A592">
            <v>555</v>
          </cell>
          <cell r="B592" t="str">
            <v>Liston de Madera</v>
          </cell>
          <cell r="C592" t="str">
            <v>UN</v>
          </cell>
          <cell r="D592">
            <v>650</v>
          </cell>
          <cell r="E592">
            <v>39</v>
          </cell>
        </row>
        <row r="593">
          <cell r="A593">
            <v>556</v>
          </cell>
          <cell r="B593" t="str">
            <v>Cerco de madera de 0,50*0,10*3,00</v>
          </cell>
          <cell r="C593" t="str">
            <v>UN</v>
          </cell>
          <cell r="D593">
            <v>650</v>
          </cell>
          <cell r="E593">
            <v>39</v>
          </cell>
        </row>
        <row r="594">
          <cell r="A594">
            <v>557</v>
          </cell>
          <cell r="B594" t="str">
            <v>Puntilla de 2"</v>
          </cell>
          <cell r="C594" t="str">
            <v>LBR</v>
          </cell>
          <cell r="D594">
            <v>1500</v>
          </cell>
          <cell r="E594">
            <v>90</v>
          </cell>
        </row>
        <row r="595">
          <cell r="A595">
            <v>558</v>
          </cell>
          <cell r="E595">
            <v>0</v>
          </cell>
        </row>
        <row r="596">
          <cell r="A596">
            <v>559</v>
          </cell>
          <cell r="E596">
            <v>0</v>
          </cell>
        </row>
        <row r="597">
          <cell r="A597">
            <v>560</v>
          </cell>
          <cell r="E597">
            <v>0</v>
          </cell>
        </row>
        <row r="598">
          <cell r="A598">
            <v>561</v>
          </cell>
          <cell r="E598">
            <v>0</v>
          </cell>
        </row>
        <row r="599">
          <cell r="A599">
            <v>562</v>
          </cell>
          <cell r="E599">
            <v>0</v>
          </cell>
        </row>
        <row r="600">
          <cell r="A600">
            <v>563</v>
          </cell>
          <cell r="E600">
            <v>0</v>
          </cell>
        </row>
        <row r="601">
          <cell r="A601">
            <v>564</v>
          </cell>
          <cell r="E601">
            <v>0</v>
          </cell>
        </row>
        <row r="602">
          <cell r="A602">
            <v>565</v>
          </cell>
          <cell r="E602">
            <v>0</v>
          </cell>
        </row>
        <row r="603">
          <cell r="A603">
            <v>566</v>
          </cell>
          <cell r="E603">
            <v>0</v>
          </cell>
        </row>
        <row r="604">
          <cell r="A604">
            <v>567</v>
          </cell>
          <cell r="E604">
            <v>0</v>
          </cell>
        </row>
        <row r="605">
          <cell r="A605">
            <v>568</v>
          </cell>
          <cell r="E605">
            <v>0</v>
          </cell>
        </row>
        <row r="606">
          <cell r="A606">
            <v>569</v>
          </cell>
          <cell r="E606">
            <v>0</v>
          </cell>
        </row>
        <row r="607">
          <cell r="A607">
            <v>570</v>
          </cell>
          <cell r="E607">
            <v>0</v>
          </cell>
        </row>
        <row r="608">
          <cell r="A608">
            <v>571</v>
          </cell>
          <cell r="E608">
            <v>0</v>
          </cell>
        </row>
        <row r="609">
          <cell r="A609">
            <v>572</v>
          </cell>
          <cell r="E609">
            <v>0</v>
          </cell>
        </row>
        <row r="610">
          <cell r="A610">
            <v>573</v>
          </cell>
          <cell r="E610">
            <v>0</v>
          </cell>
        </row>
        <row r="611">
          <cell r="A611">
            <v>574</v>
          </cell>
          <cell r="E611">
            <v>0</v>
          </cell>
        </row>
        <row r="612">
          <cell r="A612">
            <v>575</v>
          </cell>
          <cell r="E612">
            <v>0</v>
          </cell>
        </row>
        <row r="613">
          <cell r="A613">
            <v>576</v>
          </cell>
          <cell r="E613">
            <v>0</v>
          </cell>
        </row>
        <row r="614">
          <cell r="A614">
            <v>577</v>
          </cell>
          <cell r="E614">
            <v>0</v>
          </cell>
        </row>
        <row r="615">
          <cell r="A615">
            <v>578</v>
          </cell>
          <cell r="E615">
            <v>0</v>
          </cell>
        </row>
        <row r="616">
          <cell r="A616">
            <v>579</v>
          </cell>
          <cell r="E616">
            <v>0</v>
          </cell>
        </row>
        <row r="617">
          <cell r="A617">
            <v>580</v>
          </cell>
          <cell r="E617">
            <v>0</v>
          </cell>
        </row>
        <row r="618">
          <cell r="A618">
            <v>581</v>
          </cell>
          <cell r="E618">
            <v>0</v>
          </cell>
        </row>
        <row r="619">
          <cell r="A619">
            <v>582</v>
          </cell>
          <cell r="E619">
            <v>0</v>
          </cell>
        </row>
        <row r="620">
          <cell r="A620">
            <v>583</v>
          </cell>
          <cell r="E620">
            <v>0</v>
          </cell>
        </row>
        <row r="621">
          <cell r="A621">
            <v>584</v>
          </cell>
          <cell r="E621">
            <v>0</v>
          </cell>
        </row>
        <row r="622">
          <cell r="A622">
            <v>585</v>
          </cell>
          <cell r="E622">
            <v>0</v>
          </cell>
        </row>
        <row r="623">
          <cell r="A623">
            <v>586</v>
          </cell>
          <cell r="E623">
            <v>0</v>
          </cell>
        </row>
        <row r="624">
          <cell r="A624">
            <v>587</v>
          </cell>
          <cell r="E624">
            <v>0</v>
          </cell>
        </row>
        <row r="625">
          <cell r="A625">
            <v>588</v>
          </cell>
          <cell r="E625">
            <v>0</v>
          </cell>
        </row>
        <row r="626">
          <cell r="A626">
            <v>589</v>
          </cell>
          <cell r="E626">
            <v>0</v>
          </cell>
        </row>
        <row r="627">
          <cell r="A627">
            <v>590</v>
          </cell>
          <cell r="E627">
            <v>0</v>
          </cell>
        </row>
        <row r="628">
          <cell r="A628">
            <v>591</v>
          </cell>
          <cell r="E628">
            <v>0</v>
          </cell>
        </row>
        <row r="629">
          <cell r="A629">
            <v>592</v>
          </cell>
          <cell r="E629">
            <v>0</v>
          </cell>
        </row>
        <row r="630">
          <cell r="A630">
            <v>593</v>
          </cell>
          <cell r="E630">
            <v>0</v>
          </cell>
        </row>
        <row r="631">
          <cell r="A631">
            <v>594</v>
          </cell>
          <cell r="E631">
            <v>0</v>
          </cell>
        </row>
        <row r="632">
          <cell r="A632">
            <v>595</v>
          </cell>
          <cell r="E632">
            <v>0</v>
          </cell>
        </row>
        <row r="633">
          <cell r="A633">
            <v>596</v>
          </cell>
          <cell r="E633">
            <v>0</v>
          </cell>
        </row>
        <row r="634">
          <cell r="A634">
            <v>597</v>
          </cell>
          <cell r="E634">
            <v>0</v>
          </cell>
        </row>
        <row r="635">
          <cell r="A635">
            <v>598</v>
          </cell>
          <cell r="E635">
            <v>0</v>
          </cell>
        </row>
        <row r="636">
          <cell r="A636">
            <v>599</v>
          </cell>
          <cell r="E636">
            <v>0</v>
          </cell>
        </row>
        <row r="637">
          <cell r="A637">
            <v>600</v>
          </cell>
          <cell r="E637">
            <v>0</v>
          </cell>
        </row>
        <row r="638">
          <cell r="A638">
            <v>601</v>
          </cell>
          <cell r="E638">
            <v>0</v>
          </cell>
        </row>
        <row r="639">
          <cell r="A639">
            <v>602</v>
          </cell>
          <cell r="E639">
            <v>0</v>
          </cell>
        </row>
        <row r="640">
          <cell r="A640">
            <v>603</v>
          </cell>
          <cell r="E640">
            <v>0</v>
          </cell>
        </row>
        <row r="641">
          <cell r="A641">
            <v>604</v>
          </cell>
          <cell r="E641">
            <v>0</v>
          </cell>
        </row>
        <row r="642">
          <cell r="A642">
            <v>605</v>
          </cell>
          <cell r="E642">
            <v>0</v>
          </cell>
        </row>
        <row r="643">
          <cell r="A643">
            <v>606</v>
          </cell>
          <cell r="E643">
            <v>0</v>
          </cell>
        </row>
        <row r="644">
          <cell r="A644">
            <v>607</v>
          </cell>
          <cell r="E644">
            <v>0</v>
          </cell>
        </row>
        <row r="645">
          <cell r="A645">
            <v>608</v>
          </cell>
          <cell r="E645">
            <v>0</v>
          </cell>
        </row>
        <row r="646">
          <cell r="A646">
            <v>609</v>
          </cell>
          <cell r="E646">
            <v>0</v>
          </cell>
        </row>
        <row r="647">
          <cell r="A647">
            <v>610</v>
          </cell>
          <cell r="E647">
            <v>0</v>
          </cell>
        </row>
        <row r="648">
          <cell r="A648">
            <v>611</v>
          </cell>
          <cell r="E648">
            <v>0</v>
          </cell>
        </row>
        <row r="649">
          <cell r="A649">
            <v>612</v>
          </cell>
          <cell r="E649">
            <v>0</v>
          </cell>
        </row>
        <row r="650">
          <cell r="A650">
            <v>613</v>
          </cell>
          <cell r="E650">
            <v>0</v>
          </cell>
        </row>
        <row r="651">
          <cell r="A651">
            <v>614</v>
          </cell>
          <cell r="E651">
            <v>0</v>
          </cell>
        </row>
        <row r="652">
          <cell r="A652">
            <v>615</v>
          </cell>
          <cell r="E652">
            <v>0</v>
          </cell>
        </row>
        <row r="653">
          <cell r="A653">
            <v>616</v>
          </cell>
          <cell r="E653">
            <v>0</v>
          </cell>
        </row>
        <row r="654">
          <cell r="A654">
            <v>617</v>
          </cell>
          <cell r="E654">
            <v>0</v>
          </cell>
        </row>
        <row r="655">
          <cell r="A655">
            <v>618</v>
          </cell>
          <cell r="E655">
            <v>0</v>
          </cell>
        </row>
        <row r="656">
          <cell r="A656">
            <v>619</v>
          </cell>
          <cell r="E656">
            <v>0</v>
          </cell>
        </row>
        <row r="657">
          <cell r="A657">
            <v>620</v>
          </cell>
          <cell r="E657">
            <v>0</v>
          </cell>
        </row>
        <row r="658">
          <cell r="A658">
            <v>621</v>
          </cell>
          <cell r="E658">
            <v>0</v>
          </cell>
        </row>
        <row r="659">
          <cell r="A659">
            <v>622</v>
          </cell>
          <cell r="E659">
            <v>0</v>
          </cell>
        </row>
        <row r="660">
          <cell r="A660">
            <v>623</v>
          </cell>
          <cell r="E660">
            <v>0</v>
          </cell>
        </row>
        <row r="661">
          <cell r="A661">
            <v>624</v>
          </cell>
          <cell r="E661">
            <v>0</v>
          </cell>
        </row>
        <row r="662">
          <cell r="A662">
            <v>625</v>
          </cell>
          <cell r="E662">
            <v>0</v>
          </cell>
        </row>
        <row r="663">
          <cell r="A663">
            <v>626</v>
          </cell>
          <cell r="E663">
            <v>0</v>
          </cell>
        </row>
        <row r="664">
          <cell r="A664">
            <v>627</v>
          </cell>
          <cell r="E664">
            <v>0</v>
          </cell>
        </row>
        <row r="665">
          <cell r="A665">
            <v>628</v>
          </cell>
          <cell r="E665">
            <v>0</v>
          </cell>
        </row>
        <row r="666">
          <cell r="A666">
            <v>629</v>
          </cell>
          <cell r="E666">
            <v>0</v>
          </cell>
        </row>
        <row r="667">
          <cell r="A667">
            <v>630</v>
          </cell>
          <cell r="E667">
            <v>0</v>
          </cell>
        </row>
        <row r="668">
          <cell r="A668">
            <v>631</v>
          </cell>
          <cell r="E668">
            <v>0</v>
          </cell>
        </row>
        <row r="669">
          <cell r="A669">
            <v>632</v>
          </cell>
          <cell r="E669">
            <v>0</v>
          </cell>
        </row>
        <row r="670">
          <cell r="A670">
            <v>633</v>
          </cell>
          <cell r="E670">
            <v>0</v>
          </cell>
        </row>
        <row r="671">
          <cell r="A671">
            <v>634</v>
          </cell>
          <cell r="E671">
            <v>0</v>
          </cell>
        </row>
        <row r="672">
          <cell r="A672">
            <v>635</v>
          </cell>
          <cell r="E672">
            <v>0</v>
          </cell>
        </row>
        <row r="673">
          <cell r="A673">
            <v>636</v>
          </cell>
          <cell r="E673">
            <v>0</v>
          </cell>
        </row>
        <row r="674">
          <cell r="A674">
            <v>637</v>
          </cell>
          <cell r="E674">
            <v>0</v>
          </cell>
        </row>
        <row r="675">
          <cell r="A675">
            <v>638</v>
          </cell>
          <cell r="E675">
            <v>0</v>
          </cell>
        </row>
        <row r="676">
          <cell r="A676">
            <v>639</v>
          </cell>
          <cell r="E676">
            <v>0</v>
          </cell>
        </row>
        <row r="677">
          <cell r="A677">
            <v>640</v>
          </cell>
          <cell r="E677">
            <v>0</v>
          </cell>
        </row>
        <row r="678">
          <cell r="A678">
            <v>641</v>
          </cell>
          <cell r="E678">
            <v>0</v>
          </cell>
        </row>
        <row r="679">
          <cell r="A679">
            <v>642</v>
          </cell>
          <cell r="E679">
            <v>0</v>
          </cell>
        </row>
        <row r="680">
          <cell r="A680">
            <v>643</v>
          </cell>
          <cell r="E680">
            <v>0</v>
          </cell>
        </row>
        <row r="681">
          <cell r="A681">
            <v>644</v>
          </cell>
          <cell r="E681">
            <v>0</v>
          </cell>
        </row>
        <row r="682">
          <cell r="A682">
            <v>645</v>
          </cell>
          <cell r="E682">
            <v>0</v>
          </cell>
        </row>
        <row r="683">
          <cell r="A683">
            <v>646</v>
          </cell>
          <cell r="E683">
            <v>0</v>
          </cell>
        </row>
        <row r="684">
          <cell r="A684">
            <v>647</v>
          </cell>
          <cell r="E684">
            <v>0</v>
          </cell>
        </row>
        <row r="685">
          <cell r="A685">
            <v>648</v>
          </cell>
          <cell r="E685">
            <v>0</v>
          </cell>
        </row>
        <row r="686">
          <cell r="A686">
            <v>649</v>
          </cell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E692">
            <v>0</v>
          </cell>
        </row>
        <row r="693">
          <cell r="E693">
            <v>0</v>
          </cell>
        </row>
        <row r="694">
          <cell r="B694" t="str">
            <v>PUNTILLA 1 A 3"</v>
          </cell>
          <cell r="C694" t="str">
            <v>KG</v>
          </cell>
          <cell r="D694">
            <v>1500</v>
          </cell>
          <cell r="E694">
            <v>90</v>
          </cell>
        </row>
        <row r="695">
          <cell r="B695" t="str">
            <v>ALAMBRE NEGRO No 18</v>
          </cell>
          <cell r="C695" t="str">
            <v>KG</v>
          </cell>
          <cell r="D695">
            <v>2250</v>
          </cell>
          <cell r="E695">
            <v>135</v>
          </cell>
        </row>
        <row r="696">
          <cell r="B696" t="str">
            <v>POLIN</v>
          </cell>
          <cell r="C696" t="str">
            <v>ML</v>
          </cell>
          <cell r="D696">
            <v>1500</v>
          </cell>
          <cell r="E696">
            <v>90</v>
          </cell>
        </row>
        <row r="697">
          <cell r="B697" t="str">
            <v>CEMENTO</v>
          </cell>
          <cell r="C697" t="str">
            <v>KG</v>
          </cell>
          <cell r="D697">
            <v>300</v>
          </cell>
          <cell r="E697">
            <v>18</v>
          </cell>
        </row>
        <row r="698">
          <cell r="B698" t="str">
            <v xml:space="preserve">ARENA </v>
          </cell>
          <cell r="C698" t="str">
            <v>M³</v>
          </cell>
          <cell r="D698">
            <v>20000</v>
          </cell>
          <cell r="E698">
            <v>1200</v>
          </cell>
        </row>
        <row r="699">
          <cell r="B699" t="str">
            <v>GRAVILLA TRITURADA</v>
          </cell>
          <cell r="C699" t="str">
            <v>M³</v>
          </cell>
          <cell r="D699">
            <v>54000</v>
          </cell>
          <cell r="E699">
            <v>3240</v>
          </cell>
        </row>
        <row r="700">
          <cell r="B700" t="str">
            <v>AGUA</v>
          </cell>
          <cell r="C700" t="str">
            <v>LT</v>
          </cell>
          <cell r="D700">
            <v>5</v>
          </cell>
          <cell r="E700">
            <v>0.3</v>
          </cell>
        </row>
        <row r="701">
          <cell r="B701" t="str">
            <v xml:space="preserve">RECEBO </v>
          </cell>
          <cell r="C701" t="str">
            <v>M³</v>
          </cell>
          <cell r="D701">
            <v>16000</v>
          </cell>
          <cell r="E701">
            <v>960</v>
          </cell>
        </row>
        <row r="702">
          <cell r="B702" t="str">
            <v>HIERRO No 5</v>
          </cell>
          <cell r="C702" t="str">
            <v>KG</v>
          </cell>
          <cell r="D702">
            <v>2200</v>
          </cell>
          <cell r="E702">
            <v>132</v>
          </cell>
        </row>
        <row r="703">
          <cell r="B703" t="str">
            <v>HIERRO DE 3/8</v>
          </cell>
          <cell r="C703" t="str">
            <v>KG</v>
          </cell>
          <cell r="D703">
            <v>2200</v>
          </cell>
          <cell r="E703">
            <v>132</v>
          </cell>
        </row>
        <row r="704">
          <cell r="B704" t="str">
            <v>MALLA ELECTROSOLDADA Q2</v>
          </cell>
          <cell r="C704" t="str">
            <v>Und</v>
          </cell>
          <cell r="D704">
            <v>43000</v>
          </cell>
          <cell r="E704">
            <v>2580</v>
          </cell>
        </row>
        <row r="705">
          <cell r="B705" t="str">
            <v>LADRILLO TOLETE</v>
          </cell>
          <cell r="C705" t="str">
            <v>Und</v>
          </cell>
          <cell r="D705">
            <v>240</v>
          </cell>
          <cell r="E705">
            <v>14.399999999999999</v>
          </cell>
        </row>
        <row r="706">
          <cell r="B706" t="str">
            <v>BLOQUE No 5 HUECO 12X20X30</v>
          </cell>
          <cell r="C706" t="str">
            <v>Und</v>
          </cell>
          <cell r="D706">
            <v>670</v>
          </cell>
          <cell r="E706">
            <v>40.199999999999996</v>
          </cell>
        </row>
        <row r="707">
          <cell r="B707" t="str">
            <v>ARENA FINA</v>
          </cell>
          <cell r="C707" t="str">
            <v>M³</v>
          </cell>
          <cell r="D707">
            <v>20000</v>
          </cell>
          <cell r="E707">
            <v>1200</v>
          </cell>
        </row>
        <row r="708">
          <cell r="B708" t="str">
            <v>MALLA GALLINERO</v>
          </cell>
          <cell r="C708" t="str">
            <v>M²</v>
          </cell>
          <cell r="D708">
            <v>1250</v>
          </cell>
          <cell r="E708">
            <v>75</v>
          </cell>
        </row>
        <row r="709">
          <cell r="B709" t="str">
            <v>PINTURA EN ESMALTE</v>
          </cell>
          <cell r="C709" t="str">
            <v>GAL</v>
          </cell>
          <cell r="D709">
            <v>39600</v>
          </cell>
          <cell r="E709">
            <v>2376</v>
          </cell>
        </row>
        <row r="710">
          <cell r="B710" t="str">
            <v>VENTANA CUADRADA (0.50X0.50) INCLUYE VIDRIO</v>
          </cell>
          <cell r="C710" t="str">
            <v>Und</v>
          </cell>
          <cell r="D710">
            <v>80000</v>
          </cell>
          <cell r="E710">
            <v>4800</v>
          </cell>
        </row>
        <row r="711">
          <cell r="B711" t="str">
            <v>TEJA TERMOACUSTIC + CABELLETE</v>
          </cell>
          <cell r="C711" t="str">
            <v>M2</v>
          </cell>
          <cell r="D711">
            <v>24000</v>
          </cell>
          <cell r="E711">
            <v>1440</v>
          </cell>
        </row>
        <row r="712">
          <cell r="B712" t="str">
            <v>TORNILLO FIJA ALA</v>
          </cell>
          <cell r="C712" t="str">
            <v>Und.</v>
          </cell>
          <cell r="D712">
            <v>350</v>
          </cell>
          <cell r="E712">
            <v>21</v>
          </cell>
        </row>
        <row r="713">
          <cell r="B713" t="str">
            <v>TORNILLO AUTOPERFORANTE</v>
          </cell>
          <cell r="C713" t="str">
            <v>Und.</v>
          </cell>
          <cell r="D713">
            <v>300</v>
          </cell>
          <cell r="E713">
            <v>18</v>
          </cell>
        </row>
        <row r="714">
          <cell r="B714" t="str">
            <v>GRANIPLAST</v>
          </cell>
          <cell r="C714" t="str">
            <v>KG</v>
          </cell>
          <cell r="D714">
            <v>1200</v>
          </cell>
          <cell r="E714">
            <v>72</v>
          </cell>
        </row>
        <row r="715">
          <cell r="B715" t="str">
            <v>GRANITO #2</v>
          </cell>
          <cell r="C715" t="str">
            <v>BT</v>
          </cell>
          <cell r="D715">
            <v>6000</v>
          </cell>
          <cell r="E715">
            <v>360</v>
          </cell>
        </row>
        <row r="716">
          <cell r="B716" t="str">
            <v>TUBERIA PVC 4" SANITARIA</v>
          </cell>
          <cell r="C716" t="str">
            <v>ML</v>
          </cell>
          <cell r="D716">
            <v>6000</v>
          </cell>
          <cell r="E716">
            <v>360</v>
          </cell>
        </row>
        <row r="717">
          <cell r="B717" t="str">
            <v>ACCESORIOS</v>
          </cell>
          <cell r="C717" t="str">
            <v>Und</v>
          </cell>
          <cell r="D717">
            <v>2500</v>
          </cell>
          <cell r="E717">
            <v>150</v>
          </cell>
        </row>
        <row r="718">
          <cell r="B718" t="str">
            <v>CANALETA ACESCO 90X12</v>
          </cell>
          <cell r="C718" t="str">
            <v>ML</v>
          </cell>
          <cell r="D718">
            <v>20625</v>
          </cell>
          <cell r="E718">
            <v>1237.5</v>
          </cell>
        </row>
        <row r="719">
          <cell r="B719" t="str">
            <v>TUBOS FLUORESENTES 1.80 m</v>
          </cell>
          <cell r="C719" t="str">
            <v>Und.</v>
          </cell>
          <cell r="D719">
            <v>5000</v>
          </cell>
          <cell r="E719">
            <v>300</v>
          </cell>
        </row>
        <row r="720">
          <cell r="B720" t="str">
            <v>BALASTRA</v>
          </cell>
          <cell r="C720" t="str">
            <v>Und.</v>
          </cell>
          <cell r="D720">
            <v>27000</v>
          </cell>
          <cell r="E720">
            <v>1620</v>
          </cell>
        </row>
        <row r="721">
          <cell r="B721" t="str">
            <v>FOCKER</v>
          </cell>
          <cell r="C721" t="str">
            <v>Und.</v>
          </cell>
          <cell r="D721">
            <v>1100</v>
          </cell>
          <cell r="E721">
            <v>66</v>
          </cell>
        </row>
        <row r="722">
          <cell r="B722" t="str">
            <v>ALAMBRE TW #12</v>
          </cell>
          <cell r="C722" t="str">
            <v>ML</v>
          </cell>
          <cell r="D722">
            <v>600</v>
          </cell>
          <cell r="E722">
            <v>36</v>
          </cell>
        </row>
        <row r="723">
          <cell r="B723" t="str">
            <v>TUBO CONDUIT PVC 1/2"</v>
          </cell>
          <cell r="C723" t="str">
            <v>ML</v>
          </cell>
          <cell r="D723">
            <v>1100</v>
          </cell>
          <cell r="E723">
            <v>66</v>
          </cell>
        </row>
        <row r="724">
          <cell r="B724" t="str">
            <v>CAJILLA TACOS</v>
          </cell>
          <cell r="C724" t="str">
            <v>Und.</v>
          </cell>
          <cell r="D724">
            <v>7000</v>
          </cell>
          <cell r="E724">
            <v>420</v>
          </cell>
        </row>
        <row r="725">
          <cell r="B725" t="str">
            <v>INTERRUPTORES</v>
          </cell>
          <cell r="C725" t="str">
            <v>Und.</v>
          </cell>
          <cell r="D725">
            <v>2900</v>
          </cell>
          <cell r="E725">
            <v>174</v>
          </cell>
        </row>
        <row r="726">
          <cell r="B726" t="str">
            <v>VARILLA DE COBRE DE 1.80M D= 1/2"</v>
          </cell>
          <cell r="C726" t="str">
            <v>Und</v>
          </cell>
          <cell r="D726">
            <v>40000</v>
          </cell>
          <cell r="E726">
            <v>2400</v>
          </cell>
        </row>
        <row r="727">
          <cell r="B727" t="str">
            <v>ALAMBRE COBRE No 10</v>
          </cell>
          <cell r="C727" t="str">
            <v>ML</v>
          </cell>
          <cell r="D727">
            <v>1100</v>
          </cell>
          <cell r="E727">
            <v>66</v>
          </cell>
        </row>
        <row r="728">
          <cell r="B728" t="str">
            <v xml:space="preserve">ACOMETIDA EXTERNA </v>
          </cell>
          <cell r="C728" t="str">
            <v>GL</v>
          </cell>
          <cell r="D728">
            <v>500000</v>
          </cell>
          <cell r="E728">
            <v>30000</v>
          </cell>
        </row>
        <row r="729">
          <cell r="B729" t="str">
            <v xml:space="preserve">CANALETA EN LAMINA GALVANIZADA  0.25X0.35M, INCLUYE ANGULO Y SUPLEMENTO </v>
          </cell>
          <cell r="C729" t="str">
            <v>ML</v>
          </cell>
          <cell r="D729">
            <v>90000</v>
          </cell>
          <cell r="E729">
            <v>5400</v>
          </cell>
        </row>
        <row r="730">
          <cell r="B730" t="str">
            <v>ANGULO DE 2 1/2" X 3/16"</v>
          </cell>
          <cell r="C730" t="str">
            <v>ML</v>
          </cell>
          <cell r="D730">
            <v>71000</v>
          </cell>
          <cell r="E730">
            <v>4260</v>
          </cell>
        </row>
        <row r="731">
          <cell r="B731" t="str">
            <v>NIPLE GALVANIZADO 1/2"</v>
          </cell>
          <cell r="C731" t="str">
            <v>Und</v>
          </cell>
          <cell r="D731">
            <v>600</v>
          </cell>
          <cell r="E731">
            <v>36</v>
          </cell>
        </row>
        <row r="732">
          <cell r="B732" t="str">
            <v>DILATACION EN VIDRIO</v>
          </cell>
          <cell r="C732" t="str">
            <v>ML</v>
          </cell>
          <cell r="D732">
            <v>200</v>
          </cell>
          <cell r="E732">
            <v>12</v>
          </cell>
        </row>
        <row r="733">
          <cell r="B733" t="str">
            <v>ESTUCO PLASTICO PARA INTERIORES</v>
          </cell>
          <cell r="C733" t="str">
            <v>Gal</v>
          </cell>
          <cell r="D733">
            <v>12500</v>
          </cell>
          <cell r="E733">
            <v>750</v>
          </cell>
        </row>
        <row r="734">
          <cell r="B734" t="str">
            <v>VINILO VINILTEX TIPO I</v>
          </cell>
          <cell r="C734" t="str">
            <v>GaL</v>
          </cell>
          <cell r="D734">
            <v>41500</v>
          </cell>
          <cell r="E734">
            <v>2490</v>
          </cell>
        </row>
        <row r="735">
          <cell r="B735" t="str">
            <v>MORTERO 1:4</v>
          </cell>
          <cell r="C735" t="str">
            <v>M³</v>
          </cell>
          <cell r="D735">
            <v>201333</v>
          </cell>
          <cell r="E735">
            <v>12079.98</v>
          </cell>
        </row>
        <row r="736">
          <cell r="B736" t="str">
            <v>BALDOSA DUROPISO MANCESA  30X30</v>
          </cell>
          <cell r="C736" t="str">
            <v>M²</v>
          </cell>
          <cell r="D736">
            <v>20500</v>
          </cell>
          <cell r="E736">
            <v>1230</v>
          </cell>
        </row>
        <row r="737">
          <cell r="B737" t="str">
            <v>CEMENTO BLANCO</v>
          </cell>
          <cell r="C737" t="str">
            <v>KG</v>
          </cell>
          <cell r="D737">
            <v>970</v>
          </cell>
          <cell r="E737">
            <v>58.199999999999996</v>
          </cell>
        </row>
        <row r="738">
          <cell r="B738" t="str">
            <v>CONCRETO DE 3000 PSI</v>
          </cell>
          <cell r="C738" t="str">
            <v>M³</v>
          </cell>
          <cell r="D738" t="e">
            <v>#REF!</v>
          </cell>
          <cell r="E738" t="e">
            <v>#REF!</v>
          </cell>
        </row>
        <row r="739">
          <cell r="B739" t="str">
            <v>PROCTOR MODIFICADO</v>
          </cell>
          <cell r="C739" t="str">
            <v>Und</v>
          </cell>
          <cell r="D739">
            <v>70000</v>
          </cell>
          <cell r="E739">
            <v>4200</v>
          </cell>
        </row>
        <row r="740">
          <cell r="B740" t="str">
            <v>ENSAYO DE LABORATORIO</v>
          </cell>
          <cell r="C740" t="str">
            <v>M³</v>
          </cell>
          <cell r="D740">
            <v>3500</v>
          </cell>
          <cell r="E740">
            <v>210</v>
          </cell>
        </row>
        <row r="741">
          <cell r="B741" t="str">
            <v>TUBERIA PRESION PVC 1/2"</v>
          </cell>
          <cell r="C741" t="str">
            <v>ML</v>
          </cell>
          <cell r="D741">
            <v>1150</v>
          </cell>
          <cell r="E741">
            <v>69</v>
          </cell>
        </row>
        <row r="742">
          <cell r="B742" t="str">
            <v>ADAPTADOR MACHO 1/2</v>
          </cell>
          <cell r="C742" t="str">
            <v>Und</v>
          </cell>
          <cell r="D742">
            <v>300</v>
          </cell>
          <cell r="E742">
            <v>18</v>
          </cell>
        </row>
        <row r="743">
          <cell r="B743" t="str">
            <v>CODO PVC 1/2"</v>
          </cell>
          <cell r="C743" t="str">
            <v>Und</v>
          </cell>
          <cell r="D743">
            <v>300</v>
          </cell>
          <cell r="E743">
            <v>18</v>
          </cell>
        </row>
        <row r="744">
          <cell r="B744" t="str">
            <v>TEE GALVANIZADA DE 1/2"</v>
          </cell>
          <cell r="C744" t="str">
            <v>Und</v>
          </cell>
          <cell r="D744">
            <v>600</v>
          </cell>
          <cell r="E744">
            <v>36</v>
          </cell>
        </row>
        <row r="745">
          <cell r="B745" t="str">
            <v xml:space="preserve">IMPREMANTE </v>
          </cell>
          <cell r="C745" t="str">
            <v>GL</v>
          </cell>
          <cell r="D745">
            <v>22000</v>
          </cell>
          <cell r="E745">
            <v>1320</v>
          </cell>
        </row>
        <row r="746">
          <cell r="B746" t="str">
            <v>MANTO FIBERGLASS 600 XT</v>
          </cell>
          <cell r="C746" t="str">
            <v>M²</v>
          </cell>
          <cell r="D746">
            <v>11500</v>
          </cell>
          <cell r="E746">
            <v>690</v>
          </cell>
        </row>
        <row r="747">
          <cell r="B747" t="str">
            <v>CONCRETO DE 2500 PSI</v>
          </cell>
          <cell r="C747" t="str">
            <v>M³</v>
          </cell>
          <cell r="E747">
            <v>0</v>
          </cell>
        </row>
        <row r="748">
          <cell r="B748" t="str">
            <v>ENSAYO DE LABORATORIO</v>
          </cell>
          <cell r="C748" t="str">
            <v>M³</v>
          </cell>
          <cell r="D748">
            <v>5000</v>
          </cell>
          <cell r="E748">
            <v>300</v>
          </cell>
        </row>
        <row r="749">
          <cell r="B749" t="str">
            <v>TUBERIA PVC 3" SANITARIA</v>
          </cell>
          <cell r="C749" t="str">
            <v>ML</v>
          </cell>
          <cell r="D749">
            <v>4850</v>
          </cell>
          <cell r="E749">
            <v>291</v>
          </cell>
        </row>
        <row r="750">
          <cell r="B750" t="str">
            <v>CODO 3"X90 CXC SANITARIO</v>
          </cell>
          <cell r="C750" t="str">
            <v>Und</v>
          </cell>
          <cell r="D750">
            <v>3400</v>
          </cell>
          <cell r="E750">
            <v>204</v>
          </cell>
        </row>
        <row r="751">
          <cell r="B751" t="str">
            <v>CODO 4"X90 CXC SANITARIO</v>
          </cell>
          <cell r="C751" t="str">
            <v>Und</v>
          </cell>
          <cell r="D751">
            <v>5500</v>
          </cell>
          <cell r="E751">
            <v>330</v>
          </cell>
        </row>
        <row r="752">
          <cell r="B752" t="str">
            <v xml:space="preserve">LIMPIADOR PVC </v>
          </cell>
          <cell r="C752" t="str">
            <v>Und</v>
          </cell>
          <cell r="D752">
            <v>12500</v>
          </cell>
          <cell r="E752">
            <v>750</v>
          </cell>
        </row>
        <row r="753">
          <cell r="B753" t="str">
            <v>SOLDADURA PVC</v>
          </cell>
          <cell r="C753" t="str">
            <v>Und</v>
          </cell>
          <cell r="D753">
            <v>3500</v>
          </cell>
          <cell r="E753">
            <v>210</v>
          </cell>
        </row>
        <row r="754">
          <cell r="B754" t="str">
            <v>TUBERIA PVC 4" SANITARIA</v>
          </cell>
          <cell r="C754" t="str">
            <v>ML</v>
          </cell>
          <cell r="D754">
            <v>7000</v>
          </cell>
          <cell r="E754">
            <v>420</v>
          </cell>
        </row>
        <row r="755">
          <cell r="B755" t="str">
            <v xml:space="preserve">Arena </v>
          </cell>
          <cell r="C755" t="str">
            <v>M3</v>
          </cell>
          <cell r="D755">
            <v>35000</v>
          </cell>
          <cell r="E755">
            <v>2100</v>
          </cell>
        </row>
        <row r="756">
          <cell r="B756" t="str">
            <v>Gravilla</v>
          </cell>
          <cell r="C756" t="str">
            <v>M3</v>
          </cell>
          <cell r="D756">
            <v>40000</v>
          </cell>
          <cell r="E756">
            <v>2400</v>
          </cell>
        </row>
        <row r="757">
          <cell r="B757" t="str">
            <v>Varilla de 1/2"</v>
          </cell>
          <cell r="C757" t="str">
            <v>ML</v>
          </cell>
          <cell r="D757">
            <v>1900</v>
          </cell>
          <cell r="E757">
            <v>114</v>
          </cell>
        </row>
        <row r="758">
          <cell r="B758" t="str">
            <v>Platina 11/2" x 3/16</v>
          </cell>
          <cell r="C758" t="str">
            <v>ML</v>
          </cell>
          <cell r="D758">
            <v>3600</v>
          </cell>
          <cell r="E758">
            <v>216</v>
          </cell>
        </row>
        <row r="759">
          <cell r="B759" t="str">
            <v>Angulo de 2 1/2" x 1/4</v>
          </cell>
          <cell r="C759" t="str">
            <v>ML</v>
          </cell>
          <cell r="D759">
            <v>13300</v>
          </cell>
          <cell r="E759">
            <v>798</v>
          </cell>
        </row>
        <row r="760">
          <cell r="B760" t="str">
            <v>Angulo de 11/2" x 3/16</v>
          </cell>
          <cell r="C760" t="str">
            <v>ML</v>
          </cell>
          <cell r="D760">
            <v>6400</v>
          </cell>
          <cell r="E760">
            <v>384</v>
          </cell>
        </row>
        <row r="761">
          <cell r="B761" t="str">
            <v>Varilla de 5/8" Corrugada</v>
          </cell>
          <cell r="C761" t="str">
            <v>ML</v>
          </cell>
          <cell r="D761">
            <v>3300</v>
          </cell>
          <cell r="E761">
            <v>198</v>
          </cell>
        </row>
        <row r="762">
          <cell r="B762" t="str">
            <v>Corredera</v>
          </cell>
          <cell r="C762" t="str">
            <v>UN</v>
          </cell>
          <cell r="D762">
            <v>1200</v>
          </cell>
          <cell r="E762">
            <v>72</v>
          </cell>
        </row>
        <row r="763">
          <cell r="B763" t="str">
            <v>Chapa marca Vera sencilla</v>
          </cell>
          <cell r="C763" t="str">
            <v>UN</v>
          </cell>
          <cell r="D763">
            <v>25000</v>
          </cell>
          <cell r="E763">
            <v>1500</v>
          </cell>
        </row>
        <row r="764">
          <cell r="B764" t="str">
            <v>Corredera</v>
          </cell>
          <cell r="C764" t="str">
            <v>UN</v>
          </cell>
          <cell r="D764">
            <v>2500</v>
          </cell>
          <cell r="E764">
            <v>150</v>
          </cell>
        </row>
        <row r="765">
          <cell r="B765" t="str">
            <v>Angulo de 11/2"x1/8"</v>
          </cell>
          <cell r="C765" t="str">
            <v>ML</v>
          </cell>
          <cell r="D765">
            <v>6500</v>
          </cell>
          <cell r="E765">
            <v>390</v>
          </cell>
        </row>
        <row r="766">
          <cell r="B766" t="str">
            <v>Correa tipo canal</v>
          </cell>
          <cell r="C766" t="str">
            <v>ML</v>
          </cell>
          <cell r="D766">
            <v>6600</v>
          </cell>
          <cell r="E766">
            <v>396</v>
          </cell>
        </row>
        <row r="767">
          <cell r="B767" t="str">
            <v>Perno de 3/4"</v>
          </cell>
          <cell r="C767" t="str">
            <v>UN</v>
          </cell>
          <cell r="D767">
            <v>1500</v>
          </cell>
          <cell r="E767">
            <v>90</v>
          </cell>
        </row>
        <row r="768">
          <cell r="B768" t="str">
            <v>Malla eslabonada de 2x2 cal 10</v>
          </cell>
          <cell r="C768" t="str">
            <v>M2</v>
          </cell>
          <cell r="D768">
            <v>10000</v>
          </cell>
          <cell r="E768">
            <v>600</v>
          </cell>
        </row>
        <row r="769">
          <cell r="B769" t="str">
            <v>Tubo galvanizado de 2"</v>
          </cell>
          <cell r="C769" t="str">
            <v>ML</v>
          </cell>
          <cell r="D769">
            <v>8000</v>
          </cell>
          <cell r="E769">
            <v>480</v>
          </cell>
        </row>
        <row r="770">
          <cell r="B770" t="str">
            <v>Angulo de 1"x1/8"</v>
          </cell>
          <cell r="C770" t="str">
            <v>ML</v>
          </cell>
          <cell r="D770">
            <v>2000</v>
          </cell>
          <cell r="E770">
            <v>120</v>
          </cell>
        </row>
        <row r="771">
          <cell r="B771" t="str">
            <v>Platina de 1/2"x1/8"</v>
          </cell>
          <cell r="C771" t="str">
            <v>ML</v>
          </cell>
          <cell r="D771">
            <v>1300</v>
          </cell>
          <cell r="E771">
            <v>78</v>
          </cell>
        </row>
      </sheetData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INTERVENTORIA"/>
      <sheetName val="PRESUP"/>
      <sheetName val="APU"/>
      <sheetName val="PREC-BASE"/>
      <sheetName val="Crecimiento Salario Minimo"/>
    </sheetNames>
    <sheetDataSet>
      <sheetData sheetId="0" refreshError="1"/>
      <sheetData sheetId="1" refreshError="1"/>
      <sheetData sheetId="2"/>
      <sheetData sheetId="3">
        <row r="80">
          <cell r="J80">
            <v>10935</v>
          </cell>
        </row>
        <row r="132">
          <cell r="J132">
            <v>492036</v>
          </cell>
        </row>
        <row r="224">
          <cell r="J224">
            <v>56136</v>
          </cell>
        </row>
        <row r="413">
          <cell r="J413">
            <v>6744</v>
          </cell>
        </row>
        <row r="1018">
          <cell r="J1018">
            <v>102360</v>
          </cell>
        </row>
        <row r="1386">
          <cell r="J1386">
            <v>43960</v>
          </cell>
        </row>
        <row r="1438">
          <cell r="J1438">
            <v>31020</v>
          </cell>
        </row>
        <row r="1594">
          <cell r="J1594">
            <v>10640</v>
          </cell>
        </row>
        <row r="1646">
          <cell r="J1646">
            <v>12920</v>
          </cell>
        </row>
        <row r="1802">
          <cell r="J1802">
            <v>14520</v>
          </cell>
        </row>
        <row r="1854">
          <cell r="J1854">
            <v>14140</v>
          </cell>
        </row>
        <row r="1908">
          <cell r="J1908">
            <v>41100</v>
          </cell>
        </row>
        <row r="1961">
          <cell r="J1961">
            <v>55700</v>
          </cell>
        </row>
        <row r="2014">
          <cell r="J2014">
            <v>74600</v>
          </cell>
        </row>
        <row r="2128">
          <cell r="J2128">
            <v>159060</v>
          </cell>
        </row>
        <row r="2181">
          <cell r="J2181">
            <v>213520</v>
          </cell>
        </row>
        <row r="2286">
          <cell r="J2286">
            <v>199840</v>
          </cell>
        </row>
        <row r="2338">
          <cell r="J2338">
            <v>212760</v>
          </cell>
        </row>
        <row r="2390">
          <cell r="J2390">
            <v>321600</v>
          </cell>
        </row>
        <row r="2442">
          <cell r="J2442">
            <v>367260</v>
          </cell>
        </row>
        <row r="2494">
          <cell r="J2494">
            <v>382040</v>
          </cell>
        </row>
        <row r="2546">
          <cell r="J2546">
            <v>488460</v>
          </cell>
        </row>
        <row r="2754">
          <cell r="J2754">
            <v>582040</v>
          </cell>
        </row>
        <row r="2806">
          <cell r="J2806">
            <v>814660</v>
          </cell>
        </row>
        <row r="2858">
          <cell r="J2858">
            <v>1116380</v>
          </cell>
        </row>
        <row r="2910">
          <cell r="J2910">
            <v>1223940</v>
          </cell>
        </row>
        <row r="2962">
          <cell r="J2962">
            <v>1163460</v>
          </cell>
        </row>
        <row r="3326">
          <cell r="J3326">
            <v>2022900</v>
          </cell>
        </row>
        <row r="3378">
          <cell r="J3378">
            <v>2561680</v>
          </cell>
        </row>
        <row r="3430">
          <cell r="J3430">
            <v>2846700</v>
          </cell>
        </row>
        <row r="3482">
          <cell r="J3482">
            <v>3389920</v>
          </cell>
        </row>
        <row r="3586">
          <cell r="J3586">
            <v>2495900</v>
          </cell>
        </row>
        <row r="3638">
          <cell r="J3638">
            <v>970120</v>
          </cell>
        </row>
        <row r="3688">
          <cell r="J3688">
            <v>642180</v>
          </cell>
        </row>
        <row r="3740">
          <cell r="J3740">
            <v>995580</v>
          </cell>
        </row>
        <row r="4162">
          <cell r="J4162">
            <v>82620</v>
          </cell>
        </row>
        <row r="5676">
          <cell r="J5676">
            <v>40980</v>
          </cell>
        </row>
      </sheetData>
      <sheetData sheetId="4">
        <row r="43">
          <cell r="D43">
            <v>22714</v>
          </cell>
        </row>
      </sheetData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"/>
      <sheetName val="MODELO APU"/>
      <sheetName val="PRECIOS"/>
      <sheetName val="PRESUPUESTO"/>
      <sheetName val="CANTIDADES"/>
      <sheetName val="APB6"/>
      <sheetName val="APB8"/>
      <sheetName val="1.1"/>
      <sheetName val="1.2"/>
      <sheetName val="1.3"/>
      <sheetName val="1.4"/>
      <sheetName val="1.5"/>
      <sheetName val="APB7"/>
      <sheetName val="2.1"/>
      <sheetName val="2.2"/>
      <sheetName val="2.3"/>
      <sheetName val="2.4"/>
      <sheetName val="2.5"/>
      <sheetName val="2.6"/>
      <sheetName val="2.7"/>
      <sheetName val="2.8"/>
      <sheetName val="3.1"/>
      <sheetName val="3.2"/>
      <sheetName val="3.3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</sheetNames>
    <sheetDataSet>
      <sheetData sheetId="0" refreshError="1"/>
      <sheetData sheetId="1" refreshError="1"/>
      <sheetData sheetId="2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2000</v>
          </cell>
          <cell r="E6">
            <v>40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30000</v>
          </cell>
          <cell r="E40">
            <v>600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36500</v>
          </cell>
          <cell r="E42">
            <v>730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</row>
        <row r="50">
          <cell r="A50">
            <v>45</v>
          </cell>
          <cell r="E50">
            <v>0</v>
          </cell>
        </row>
        <row r="51">
          <cell r="A51">
            <v>46</v>
          </cell>
          <cell r="E51">
            <v>0</v>
          </cell>
        </row>
        <row r="52">
          <cell r="A52">
            <v>47</v>
          </cell>
          <cell r="E52">
            <v>0</v>
          </cell>
        </row>
        <row r="53">
          <cell r="A53">
            <v>48</v>
          </cell>
          <cell r="E53">
            <v>0</v>
          </cell>
        </row>
        <row r="54">
          <cell r="A54">
            <v>49</v>
          </cell>
          <cell r="E54">
            <v>0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B58" t="str">
            <v>`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  <cell r="J61">
            <v>30000</v>
          </cell>
        </row>
        <row r="62">
          <cell r="A62">
            <v>57</v>
          </cell>
          <cell r="E62">
            <v>0</v>
          </cell>
        </row>
        <row r="63">
          <cell r="A63">
            <v>58</v>
          </cell>
          <cell r="E63">
            <v>0</v>
          </cell>
        </row>
        <row r="64">
          <cell r="A64">
            <v>59</v>
          </cell>
          <cell r="E64">
            <v>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</row>
        <row r="72">
          <cell r="A72">
            <v>67</v>
          </cell>
          <cell r="E72">
            <v>0</v>
          </cell>
        </row>
        <row r="73">
          <cell r="A73">
            <v>68</v>
          </cell>
          <cell r="E73">
            <v>0</v>
          </cell>
        </row>
        <row r="74">
          <cell r="A74">
            <v>69</v>
          </cell>
          <cell r="E74">
            <v>0</v>
          </cell>
        </row>
        <row r="75">
          <cell r="A75">
            <v>70</v>
          </cell>
          <cell r="E75">
            <v>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600</v>
          </cell>
          <cell r="E81">
            <v>36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</row>
        <row r="97">
          <cell r="A97">
            <v>89</v>
          </cell>
          <cell r="E97">
            <v>0</v>
          </cell>
        </row>
        <row r="98">
          <cell r="A98">
            <v>90</v>
          </cell>
          <cell r="E98">
            <v>0</v>
          </cell>
        </row>
        <row r="99">
          <cell r="A99">
            <v>91</v>
          </cell>
          <cell r="E99">
            <v>0</v>
          </cell>
        </row>
        <row r="100">
          <cell r="A100">
            <v>92</v>
          </cell>
          <cell r="E100">
            <v>0</v>
          </cell>
        </row>
        <row r="101">
          <cell r="A101">
            <v>93</v>
          </cell>
          <cell r="E101">
            <v>0</v>
          </cell>
        </row>
        <row r="102">
          <cell r="A102">
            <v>94</v>
          </cell>
          <cell r="E102">
            <v>0</v>
          </cell>
        </row>
        <row r="103">
          <cell r="A103">
            <v>95</v>
          </cell>
          <cell r="E103">
            <v>0</v>
          </cell>
        </row>
        <row r="104">
          <cell r="A104">
            <v>96</v>
          </cell>
          <cell r="E104">
            <v>0</v>
          </cell>
        </row>
        <row r="105">
          <cell r="A105">
            <v>97</v>
          </cell>
          <cell r="E105">
            <v>0</v>
          </cell>
        </row>
        <row r="106">
          <cell r="A106">
            <v>98</v>
          </cell>
          <cell r="E106">
            <v>0</v>
          </cell>
        </row>
        <row r="107">
          <cell r="A107">
            <v>99</v>
          </cell>
          <cell r="E107">
            <v>0</v>
          </cell>
        </row>
        <row r="108">
          <cell r="A108">
            <v>100</v>
          </cell>
          <cell r="E108">
            <v>0</v>
          </cell>
        </row>
        <row r="109">
          <cell r="A109">
            <v>101</v>
          </cell>
          <cell r="E109">
            <v>0</v>
          </cell>
        </row>
        <row r="110">
          <cell r="A110">
            <v>102</v>
          </cell>
          <cell r="E110">
            <v>0</v>
          </cell>
        </row>
        <row r="111">
          <cell r="A111">
            <v>103</v>
          </cell>
          <cell r="E111">
            <v>0</v>
          </cell>
        </row>
        <row r="112">
          <cell r="A112">
            <v>104</v>
          </cell>
          <cell r="E112">
            <v>0</v>
          </cell>
        </row>
        <row r="113">
          <cell r="A113">
            <v>105</v>
          </cell>
          <cell r="E113">
            <v>0</v>
          </cell>
        </row>
        <row r="114">
          <cell r="A114">
            <v>106</v>
          </cell>
          <cell r="E114">
            <v>0</v>
          </cell>
        </row>
        <row r="115">
          <cell r="A115">
            <v>107</v>
          </cell>
          <cell r="E115">
            <v>0</v>
          </cell>
        </row>
        <row r="116">
          <cell r="A116">
            <v>108</v>
          </cell>
          <cell r="E116">
            <v>0</v>
          </cell>
        </row>
        <row r="117">
          <cell r="A117">
            <v>109</v>
          </cell>
          <cell r="E117">
            <v>0</v>
          </cell>
        </row>
        <row r="118">
          <cell r="A118">
            <v>110</v>
          </cell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1800</v>
          </cell>
          <cell r="E483">
            <v>108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28600</v>
          </cell>
          <cell r="E492">
            <v>1716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60000</v>
          </cell>
          <cell r="E493">
            <v>3600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25000</v>
          </cell>
          <cell r="E498">
            <v>1500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75000</v>
          </cell>
          <cell r="E506">
            <v>4500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2100</v>
          </cell>
          <cell r="E534">
            <v>126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2250</v>
          </cell>
          <cell r="E535">
            <v>135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3800</v>
          </cell>
          <cell r="E536">
            <v>228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1260</v>
          </cell>
          <cell r="E537">
            <v>75.599999999999994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3550</v>
          </cell>
          <cell r="E538">
            <v>213</v>
          </cell>
        </row>
        <row r="539">
          <cell r="A539">
            <v>507</v>
          </cell>
          <cell r="B539" t="str">
            <v>Cordon superior de 2" x 2"x1/8"</v>
          </cell>
          <cell r="C539" t="str">
            <v>ML</v>
          </cell>
          <cell r="D539">
            <v>10200</v>
          </cell>
          <cell r="E539">
            <v>612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14302</v>
          </cell>
          <cell r="E540">
            <v>858.12</v>
          </cell>
        </row>
        <row r="541">
          <cell r="A541">
            <v>509</v>
          </cell>
          <cell r="B541" t="str">
            <v>Cordon inferior de 1" x 1" 1/8"</v>
          </cell>
          <cell r="C541" t="str">
            <v>ML</v>
          </cell>
          <cell r="D541">
            <v>5290</v>
          </cell>
          <cell r="E541">
            <v>317.39999999999998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1"x1/8"</v>
          </cell>
          <cell r="C543" t="str">
            <v>ML</v>
          </cell>
          <cell r="D543">
            <v>5290</v>
          </cell>
          <cell r="E543">
            <v>317.39999999999998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TIPO PHR - C 220 x 80 - 2.0 mm</v>
          </cell>
          <cell r="C545" t="str">
            <v>ML</v>
          </cell>
          <cell r="D545">
            <v>3870</v>
          </cell>
          <cell r="E545">
            <v>232.2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B548" t="str">
            <v>Superboard 2mm</v>
          </cell>
          <cell r="C548" t="str">
            <v>M2</v>
          </cell>
          <cell r="D548">
            <v>25700</v>
          </cell>
          <cell r="E548">
            <v>1542</v>
          </cell>
        </row>
        <row r="549">
          <cell r="A549">
            <v>517</v>
          </cell>
          <cell r="B549" t="str">
            <v>Perfileria</v>
          </cell>
          <cell r="C549" t="str">
            <v>GL</v>
          </cell>
          <cell r="D549">
            <v>12550</v>
          </cell>
          <cell r="E549">
            <v>753</v>
          </cell>
        </row>
        <row r="550">
          <cell r="A550">
            <v>518</v>
          </cell>
          <cell r="B550" t="str">
            <v>Tubo 1 1/2" Cal. 18</v>
          </cell>
          <cell r="C550" t="str">
            <v>ML</v>
          </cell>
          <cell r="D550">
            <v>7800</v>
          </cell>
          <cell r="E550">
            <v>468</v>
          </cell>
        </row>
        <row r="551">
          <cell r="A551">
            <v>519</v>
          </cell>
          <cell r="B551" t="str">
            <v>Platina de 1 1/2" x 3/16</v>
          </cell>
          <cell r="C551" t="str">
            <v>ML</v>
          </cell>
          <cell r="D551">
            <v>3750</v>
          </cell>
          <cell r="E551">
            <v>225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1850</v>
          </cell>
          <cell r="E586">
            <v>111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954</v>
          </cell>
          <cell r="E588">
            <v>57.239999999999995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1200</v>
          </cell>
          <cell r="E589">
            <v>72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850</v>
          </cell>
          <cell r="E590">
            <v>51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ESTRUCTURAL</v>
          </cell>
          <cell r="C704" t="str">
            <v>Und</v>
          </cell>
          <cell r="D704">
            <v>1150</v>
          </cell>
          <cell r="E704">
            <v>69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 t="e">
            <v>#REF!</v>
          </cell>
          <cell r="E733" t="e">
            <v>#REF!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"/>
      <sheetName val="APU"/>
      <sheetName val="PREC-BASE"/>
    </sheetNames>
    <sheetDataSet>
      <sheetData sheetId="0" refreshError="1"/>
      <sheetData sheetId="1" refreshError="1">
        <row r="2245">
          <cell r="J2245">
            <v>256280</v>
          </cell>
        </row>
        <row r="2609">
          <cell r="J2609">
            <v>324240</v>
          </cell>
        </row>
        <row r="2661">
          <cell r="J2661">
            <v>396800</v>
          </cell>
        </row>
        <row r="2713">
          <cell r="J2713">
            <v>472340</v>
          </cell>
        </row>
      </sheetData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</sheetNames>
    <sheetDataSet>
      <sheetData sheetId="0" refreshError="1"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  <row r="103">
          <cell r="F103">
            <v>30</v>
          </cell>
          <cell r="G103">
            <v>45</v>
          </cell>
          <cell r="H103">
            <v>60</v>
          </cell>
          <cell r="I103">
            <v>90</v>
          </cell>
        </row>
        <row r="104">
          <cell r="F104">
            <v>146.9</v>
          </cell>
          <cell r="G104">
            <v>119.85</v>
          </cell>
          <cell r="H104">
            <v>92.8</v>
          </cell>
          <cell r="I104">
            <v>40.4</v>
          </cell>
        </row>
        <row r="105">
          <cell r="F105">
            <v>412.9</v>
          </cell>
          <cell r="G105">
            <v>367</v>
          </cell>
          <cell r="H105">
            <v>321.10000000000002</v>
          </cell>
          <cell r="I105">
            <v>232</v>
          </cell>
        </row>
        <row r="106">
          <cell r="F106">
            <v>487.4</v>
          </cell>
          <cell r="G106">
            <v>457.25</v>
          </cell>
          <cell r="H106">
            <v>427.1</v>
          </cell>
          <cell r="I106">
            <v>368.5</v>
          </cell>
        </row>
        <row r="109">
          <cell r="G109">
            <v>0</v>
          </cell>
          <cell r="H109">
            <v>3752.1</v>
          </cell>
        </row>
        <row r="110">
          <cell r="G110">
            <v>7.0000000000000007E-2</v>
          </cell>
          <cell r="H110">
            <v>5339</v>
          </cell>
        </row>
        <row r="111">
          <cell r="G111">
            <v>0.1</v>
          </cell>
          <cell r="H111">
            <v>4193.5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%20DE%201995%20-%2019"/>
      <sheetName val="CONT_ADI"/>
      <sheetName val="Datos"/>
      <sheetName val="aCCIDENTES DE 1995 - 1996.xls"/>
      <sheetName val="ACTA DE MODIFICACION  (2)"/>
      <sheetName val="INDICMICROEMP"/>
      <sheetName val="items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\\Escritorio\amv 2011\a  aaInfo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CANT OBRA"/>
      <sheetName val="\Users\ANDRES FELIPE MUÑOZ\Dow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 refreshError="1"/>
      <sheetData sheetId="302" refreshError="1"/>
      <sheetData sheetId="303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C-BASE"/>
      <sheetName val="PRESU A. SANITARIO"/>
      <sheetName val="Hoja1"/>
    </sheetNames>
    <sheetDataSet>
      <sheetData sheetId="0">
        <row r="9">
          <cell r="G9" t="str">
            <v>Replante topografico (Incluye: Control de niveles permanentes y planos finales de obra).</v>
          </cell>
        </row>
      </sheetData>
      <sheetData sheetId="1"/>
      <sheetData sheetId="2">
        <row r="30">
          <cell r="F30">
            <v>3629861</v>
          </cell>
        </row>
      </sheetData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Modificatoria"/>
      <sheetName val="Anexo Modificacion"/>
      <sheetName val="Hoja5"/>
      <sheetName val="Hoja4"/>
      <sheetName val="Hoja2"/>
      <sheetName val="Hoja3"/>
      <sheetName val="Parcial 1"/>
      <sheetName val="Final"/>
      <sheetName val="acta model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6">
          <cell r="B36" t="str">
            <v>3.8</v>
          </cell>
          <cell r="E36">
            <v>0</v>
          </cell>
          <cell r="F36">
            <v>0</v>
          </cell>
          <cell r="I36">
            <v>0</v>
          </cell>
          <cell r="J36">
            <v>0</v>
          </cell>
          <cell r="P36" t="str">
            <v>3.8</v>
          </cell>
          <cell r="R36" t="str">
            <v>UN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F36" t="str">
            <v>3,9</v>
          </cell>
          <cell r="AG36" t="str">
            <v>Demolicion de camaras y de tuberia existente +retiro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PRESUP "/>
      <sheetName val="MODELO APU"/>
      <sheetName val="CASA COMUNITARIA S.MARTIN"/>
      <sheetName val="Hoja2"/>
      <sheetName val="APB 1"/>
      <sheetName val="APB 2"/>
      <sheetName val="APB 3"/>
      <sheetName val="APB 4"/>
      <sheetName val="CANTIDADES "/>
      <sheetName val="PTO. USCO V. 1"/>
      <sheetName val="1.1"/>
      <sheetName val="1.2"/>
      <sheetName val="1.3"/>
      <sheetName val="1.4"/>
      <sheetName val="1.5"/>
      <sheetName val="1.6"/>
      <sheetName val="1.7"/>
      <sheetName val="1.8"/>
      <sheetName val="0"/>
      <sheetName val="2.1.1"/>
      <sheetName val="2.1.2"/>
      <sheetName val="2.1.3"/>
      <sheetName val="1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3.2.8"/>
      <sheetName val="3.2.9"/>
      <sheetName val="2"/>
      <sheetName val="4.1"/>
      <sheetName val="3"/>
      <sheetName val="5.1 "/>
      <sheetName val="5.2"/>
      <sheetName val="5.3"/>
      <sheetName val="4"/>
      <sheetName val="6.1"/>
      <sheetName val="6.2"/>
      <sheetName val="6.3"/>
      <sheetName val="6.4"/>
      <sheetName val="6.5"/>
      <sheetName val="6.6"/>
      <sheetName val="6.7"/>
      <sheetName val="5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6"/>
      <sheetName val="8.1"/>
      <sheetName val="8.2"/>
      <sheetName val="8.3"/>
      <sheetName val="8.4"/>
      <sheetName val="8.5"/>
      <sheetName val="8.6"/>
      <sheetName val="7"/>
      <sheetName val="9.1"/>
      <sheetName val="9.2"/>
      <sheetName val="9.3"/>
      <sheetName val="8"/>
      <sheetName val="10.1"/>
      <sheetName val="10.2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ARENA FINA PARA JUEGOS"/>
      <sheetName val="TRATAMIENTO CORTE DE RAICES"/>
      <sheetName val="GRAMA"/>
      <sheetName val="TALA DE ARBOLES"/>
      <sheetName val="ARBOLES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CANTIDADES"/>
      <sheetName val="L. ROJO RAYAS"/>
      <sheetName val="CEBRA"/>
      <sheetName val="PUENTE MESETAS"/>
      <sheetName val="CERRAMIENTO "/>
      <sheetName val="CAMPAMENTO"/>
      <sheetName val="Hoja1"/>
    </sheetNames>
    <sheetDataSet>
      <sheetData sheetId="0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150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1800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24000</v>
          </cell>
          <cell r="E4">
            <v>1440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1740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2600</v>
          </cell>
          <cell r="E6">
            <v>156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6000</v>
          </cell>
          <cell r="E7">
            <v>360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40000</v>
          </cell>
          <cell r="E8">
            <v>2400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90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1140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750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10000</v>
          </cell>
          <cell r="E12">
            <v>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56000</v>
          </cell>
          <cell r="E13">
            <v>3360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45000</v>
          </cell>
          <cell r="E14">
            <v>2700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1200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1320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38850</v>
          </cell>
          <cell r="E25">
            <v>1942.5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1325</v>
          </cell>
        </row>
        <row r="27">
          <cell r="A27">
            <v>23</v>
          </cell>
          <cell r="B27" t="str">
            <v>Adoquin en concreto, tipo VEHICULAR ,  de 0,20 x 0,10 mts., e= 0,08 mts.,  COLOR AZUL</v>
          </cell>
          <cell r="C27" t="str">
            <v>M2</v>
          </cell>
          <cell r="D27">
            <v>48500</v>
          </cell>
          <cell r="E27">
            <v>2425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2233.9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1497.9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1500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350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38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21.5</v>
          </cell>
        </row>
        <row r="35">
          <cell r="A35">
            <v>31</v>
          </cell>
          <cell r="B35" t="str">
            <v>Loseta prefabricada en concreto,  e = 0,06 mts de 0,40 x 0,40 mts. Color Gris LISA</v>
          </cell>
          <cell r="C35" t="str">
            <v>M2</v>
          </cell>
          <cell r="D35">
            <v>30000</v>
          </cell>
          <cell r="E35">
            <v>1500</v>
          </cell>
        </row>
        <row r="36">
          <cell r="A36">
            <v>32</v>
          </cell>
          <cell r="B36" t="str">
            <v>Loseta prefabricada en concreto,  e = 0,06 mts de 0,40 x 0,40 mts. Color ROJO A RAYAS</v>
          </cell>
          <cell r="C36" t="str">
            <v>M2</v>
          </cell>
          <cell r="D36">
            <v>41000</v>
          </cell>
          <cell r="E36">
            <v>2050</v>
          </cell>
        </row>
        <row r="37">
          <cell r="A37">
            <v>33</v>
          </cell>
          <cell r="B37" t="str">
            <v>Loseta prefabricada en concreto,  e = 0,06 mts de 0,40 x 0,40 mts.COLOR GRIS - TOPEROL</v>
          </cell>
          <cell r="C37" t="str">
            <v>M2</v>
          </cell>
          <cell r="D37">
            <v>28000</v>
          </cell>
          <cell r="E37">
            <v>1400</v>
          </cell>
        </row>
        <row r="38">
          <cell r="A38">
            <v>34</v>
          </cell>
          <cell r="B38" t="str">
            <v>Loseta prefabricada en concreto,  e = 0,06 mts de 0,40 x 0,40 mts.COLOR GRIS LISA</v>
          </cell>
          <cell r="C38" t="str">
            <v>M2</v>
          </cell>
          <cell r="D38">
            <v>28000</v>
          </cell>
          <cell r="E38">
            <v>1400</v>
          </cell>
        </row>
        <row r="39">
          <cell r="A39">
            <v>35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28000</v>
          </cell>
          <cell r="E39">
            <v>1400</v>
          </cell>
        </row>
        <row r="40">
          <cell r="A40">
            <v>36</v>
          </cell>
          <cell r="B40" t="str">
            <v>Loseta prefabricada en concreto,  e = 0,06 mts de 0,40 x 0,40 mts.COLOR AZUL LISA</v>
          </cell>
          <cell r="C40" t="str">
            <v>M2</v>
          </cell>
          <cell r="D40">
            <v>45000</v>
          </cell>
          <cell r="E40">
            <v>2250</v>
          </cell>
        </row>
        <row r="41">
          <cell r="A41">
            <v>37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2225</v>
          </cell>
        </row>
        <row r="42">
          <cell r="A42">
            <v>38</v>
          </cell>
          <cell r="B42" t="str">
            <v>Loseta prefabricada en concreto,  e = 0,06 mts de 0,40 x 0,40 mts.COLOR AMARILLO A RAYAS</v>
          </cell>
          <cell r="C42" t="str">
            <v>M2</v>
          </cell>
          <cell r="D42">
            <v>40000</v>
          </cell>
          <cell r="E42">
            <v>2000</v>
          </cell>
        </row>
        <row r="43">
          <cell r="A43">
            <v>39</v>
          </cell>
          <cell r="B43" t="str">
            <v>Loseta prefabricada en concreto,  e = 0,06 mts de 0,40 x 0,40 mts.COLOR AMARILLO A CUADROS</v>
          </cell>
          <cell r="C43" t="str">
            <v>M2</v>
          </cell>
          <cell r="D43">
            <v>40000</v>
          </cell>
          <cell r="E43">
            <v>2000</v>
          </cell>
        </row>
        <row r="44">
          <cell r="A44">
            <v>40</v>
          </cell>
          <cell r="B44" t="str">
            <v>Loseta prefabricada en concreto,  e = 0,06 mts de 0,40 x 0,40 mts.COLOR OCRE LISA. A RAYAS O A CUADROS.</v>
          </cell>
          <cell r="C44" t="str">
            <v>M2</v>
          </cell>
          <cell r="D44">
            <v>38000</v>
          </cell>
          <cell r="E44">
            <v>1900</v>
          </cell>
        </row>
        <row r="45">
          <cell r="A45">
            <v>41</v>
          </cell>
          <cell r="B45" t="str">
            <v xml:space="preserve">Loseta prefabricada en concreto,  e = 0,06 mts de 0,40 x 0,60 mts.COLOR AZUL LISA </v>
          </cell>
          <cell r="C45" t="str">
            <v>M2</v>
          </cell>
          <cell r="D45">
            <v>44500</v>
          </cell>
          <cell r="E45">
            <v>2225</v>
          </cell>
        </row>
        <row r="46">
          <cell r="A46">
            <v>42</v>
          </cell>
          <cell r="B46" t="str">
            <v>Loseta prefabricada en concreto,  e = 0,06 mts de 0,40 x 0,60 mts.COLOR NEGRA LISA, RAYAS O CUADROS</v>
          </cell>
          <cell r="C46" t="str">
            <v>M2</v>
          </cell>
          <cell r="D46">
            <v>35500</v>
          </cell>
          <cell r="E46">
            <v>1775</v>
          </cell>
        </row>
        <row r="47">
          <cell r="A47">
            <v>43</v>
          </cell>
          <cell r="B47" t="str">
            <v>Sardinel prefabricado en concreto de 1,00 x 0,17 x 0,45 mts. Redondo</v>
          </cell>
          <cell r="C47" t="str">
            <v>UN</v>
          </cell>
          <cell r="D47">
            <v>14500</v>
          </cell>
          <cell r="E47">
            <v>725</v>
          </cell>
        </row>
        <row r="48">
          <cell r="A48">
            <v>44</v>
          </cell>
          <cell r="B48" t="str">
            <v xml:space="preserve">Pegacol </v>
          </cell>
          <cell r="C48" t="str">
            <v>KG</v>
          </cell>
          <cell r="D48">
            <v>550</v>
          </cell>
          <cell r="E48">
            <v>27.5</v>
          </cell>
        </row>
        <row r="49">
          <cell r="A49">
            <v>45</v>
          </cell>
          <cell r="B49" t="str">
            <v>FLEXA NYCON</v>
          </cell>
          <cell r="C49" t="str">
            <v>BOL</v>
          </cell>
          <cell r="D49">
            <v>25000</v>
          </cell>
          <cell r="E49">
            <v>1250</v>
          </cell>
        </row>
        <row r="50">
          <cell r="A50">
            <v>46</v>
          </cell>
          <cell r="B50" t="str">
            <v>Cañuelas prefabricadas</v>
          </cell>
          <cell r="C50" t="str">
            <v>UN</v>
          </cell>
          <cell r="D50">
            <v>15000</v>
          </cell>
          <cell r="E50">
            <v>750</v>
          </cell>
        </row>
        <row r="51">
          <cell r="A51">
            <v>47</v>
          </cell>
          <cell r="B51" t="str">
            <v>FLEXTHANE-200</v>
          </cell>
          <cell r="C51" t="str">
            <v>UN</v>
          </cell>
          <cell r="D51">
            <v>1000</v>
          </cell>
          <cell r="E51">
            <v>50</v>
          </cell>
        </row>
        <row r="52">
          <cell r="A52">
            <v>48</v>
          </cell>
          <cell r="B52" t="str">
            <v>FLEXABACKET ROOD 1/4"</v>
          </cell>
          <cell r="C52" t="str">
            <v>ML</v>
          </cell>
          <cell r="D52">
            <v>500</v>
          </cell>
          <cell r="E52">
            <v>25</v>
          </cell>
        </row>
        <row r="53">
          <cell r="A53">
            <v>49</v>
          </cell>
          <cell r="B53" t="str">
            <v>DECOPAVITEX SISTEM</v>
          </cell>
          <cell r="C53" t="str">
            <v>M2</v>
          </cell>
          <cell r="D53">
            <v>28492</v>
          </cell>
          <cell r="E53">
            <v>1424.6000000000001</v>
          </cell>
        </row>
        <row r="54">
          <cell r="A54">
            <v>50</v>
          </cell>
        </row>
        <row r="55">
          <cell r="A55">
            <v>47</v>
          </cell>
          <cell r="E55">
            <v>0</v>
          </cell>
        </row>
        <row r="56">
          <cell r="A56">
            <v>48</v>
          </cell>
          <cell r="E56">
            <v>0</v>
          </cell>
        </row>
        <row r="57">
          <cell r="A57">
            <v>49</v>
          </cell>
          <cell r="E57">
            <v>0</v>
          </cell>
        </row>
        <row r="58">
          <cell r="A58">
            <v>50</v>
          </cell>
          <cell r="E58">
            <v>0</v>
          </cell>
        </row>
        <row r="59">
          <cell r="A59">
            <v>51</v>
          </cell>
          <cell r="E59">
            <v>0</v>
          </cell>
        </row>
        <row r="60">
          <cell r="A60">
            <v>52</v>
          </cell>
          <cell r="E60">
            <v>0</v>
          </cell>
        </row>
        <row r="61">
          <cell r="A61">
            <v>53</v>
          </cell>
          <cell r="E61">
            <v>0</v>
          </cell>
        </row>
        <row r="62">
          <cell r="A62">
            <v>54</v>
          </cell>
          <cell r="E62">
            <v>0</v>
          </cell>
        </row>
        <row r="63">
          <cell r="A63">
            <v>55</v>
          </cell>
          <cell r="E63">
            <v>0</v>
          </cell>
        </row>
        <row r="64">
          <cell r="A64">
            <v>56</v>
          </cell>
          <cell r="E64">
            <v>0</v>
          </cell>
        </row>
        <row r="65">
          <cell r="A65">
            <v>57</v>
          </cell>
          <cell r="E65">
            <v>0</v>
          </cell>
        </row>
        <row r="66">
          <cell r="A66">
            <v>58</v>
          </cell>
          <cell r="E66">
            <v>0</v>
          </cell>
        </row>
        <row r="67">
          <cell r="A67">
            <v>59</v>
          </cell>
          <cell r="E67">
            <v>0</v>
          </cell>
        </row>
        <row r="68">
          <cell r="A68">
            <v>60</v>
          </cell>
          <cell r="E68">
            <v>0</v>
          </cell>
        </row>
        <row r="69">
          <cell r="A69">
            <v>61</v>
          </cell>
          <cell r="E69">
            <v>0</v>
          </cell>
        </row>
        <row r="70">
          <cell r="A70">
            <v>62</v>
          </cell>
          <cell r="E70">
            <v>0</v>
          </cell>
        </row>
        <row r="71">
          <cell r="A71">
            <v>63</v>
          </cell>
          <cell r="E71">
            <v>0</v>
          </cell>
        </row>
        <row r="72">
          <cell r="A72">
            <v>64</v>
          </cell>
          <cell r="E72">
            <v>0</v>
          </cell>
        </row>
        <row r="73">
          <cell r="A73">
            <v>65</v>
          </cell>
          <cell r="E73">
            <v>0</v>
          </cell>
        </row>
        <row r="74">
          <cell r="A74">
            <v>66</v>
          </cell>
          <cell r="E74">
            <v>0</v>
          </cell>
        </row>
        <row r="75">
          <cell r="A75">
            <v>67</v>
          </cell>
          <cell r="E75">
            <v>0</v>
          </cell>
        </row>
        <row r="76">
          <cell r="A76">
            <v>68</v>
          </cell>
          <cell r="E76">
            <v>0</v>
          </cell>
        </row>
        <row r="77">
          <cell r="A77">
            <v>69</v>
          </cell>
          <cell r="E77">
            <v>0</v>
          </cell>
        </row>
        <row r="78">
          <cell r="A78">
            <v>70</v>
          </cell>
          <cell r="E78">
            <v>0</v>
          </cell>
        </row>
        <row r="80">
          <cell r="A80" t="str">
            <v>REF.</v>
          </cell>
          <cell r="B80" t="str">
            <v>MATERIAL GRESS</v>
          </cell>
          <cell r="C80" t="str">
            <v>UNIDAD</v>
          </cell>
          <cell r="D80" t="str">
            <v>PRECIO</v>
          </cell>
          <cell r="E80" t="str">
            <v>TRANSPORTE</v>
          </cell>
        </row>
        <row r="83">
          <cell r="A83">
            <v>71</v>
          </cell>
          <cell r="B83" t="str">
            <v>Baldosa Duropiso Mancesa  30X30</v>
          </cell>
          <cell r="C83" t="str">
            <v>M²</v>
          </cell>
          <cell r="D83">
            <v>20500</v>
          </cell>
          <cell r="E83">
            <v>1230</v>
          </cell>
        </row>
        <row r="84">
          <cell r="A84">
            <v>72</v>
          </cell>
          <cell r="B84" t="str">
            <v xml:space="preserve">Bloque No 4 Hueco </v>
          </cell>
          <cell r="C84" t="str">
            <v>Und</v>
          </cell>
          <cell r="D84">
            <v>480</v>
          </cell>
          <cell r="E84">
            <v>28.799999999999997</v>
          </cell>
        </row>
        <row r="85">
          <cell r="A85">
            <v>73</v>
          </cell>
          <cell r="B85" t="str">
            <v>Bloque No 5 Hueco 12X20X30</v>
          </cell>
          <cell r="C85" t="str">
            <v>Und</v>
          </cell>
          <cell r="D85">
            <v>800</v>
          </cell>
          <cell r="E85">
            <v>48</v>
          </cell>
        </row>
        <row r="86">
          <cell r="A86">
            <v>74</v>
          </cell>
          <cell r="B86" t="str">
            <v>Ladrillo Tolete</v>
          </cell>
          <cell r="C86" t="str">
            <v>Und</v>
          </cell>
          <cell r="D86">
            <v>240</v>
          </cell>
          <cell r="E86">
            <v>14.399999999999999</v>
          </cell>
        </row>
        <row r="87">
          <cell r="A87">
            <v>75</v>
          </cell>
          <cell r="B87" t="str">
            <v>Tuberia de gres, D= 6"</v>
          </cell>
          <cell r="C87" t="str">
            <v>ML</v>
          </cell>
          <cell r="E87">
            <v>0</v>
          </cell>
        </row>
        <row r="88">
          <cell r="A88">
            <v>76</v>
          </cell>
          <cell r="B88" t="str">
            <v>Adoquines de arcilla   para piso, e =.06 mt ,20 mt x,10 mt, deacuerdo a la NTC 2017.</v>
          </cell>
          <cell r="C88" t="str">
            <v>ML</v>
          </cell>
          <cell r="D88">
            <v>22500</v>
          </cell>
          <cell r="E88">
            <v>1350</v>
          </cell>
        </row>
        <row r="89">
          <cell r="A89">
            <v>77</v>
          </cell>
          <cell r="B89" t="str">
            <v>Tuberia de gres, D= 8"</v>
          </cell>
          <cell r="C89" t="str">
            <v>ML</v>
          </cell>
          <cell r="D89">
            <v>13100</v>
          </cell>
          <cell r="E89">
            <v>786</v>
          </cell>
        </row>
        <row r="90">
          <cell r="A90">
            <v>78</v>
          </cell>
          <cell r="B90" t="str">
            <v xml:space="preserve">Ladrillo a la vista semiprensado por una cara </v>
          </cell>
          <cell r="C90" t="str">
            <v>Und</v>
          </cell>
          <cell r="D90">
            <v>860</v>
          </cell>
          <cell r="E90">
            <v>51.6</v>
          </cell>
        </row>
        <row r="91">
          <cell r="A91">
            <v>79</v>
          </cell>
          <cell r="B91" t="str">
            <v>Piso en gres de 0.10 x 0.20</v>
          </cell>
          <cell r="C91" t="str">
            <v>M²</v>
          </cell>
          <cell r="D91">
            <v>12500</v>
          </cell>
          <cell r="E91">
            <v>750</v>
          </cell>
        </row>
        <row r="92">
          <cell r="A92">
            <v>80</v>
          </cell>
          <cell r="B92" t="str">
            <v>Ceramica Minimal Petroleo 45x45 Alfa</v>
          </cell>
          <cell r="C92" t="str">
            <v>M²</v>
          </cell>
          <cell r="D92">
            <v>28000</v>
          </cell>
          <cell r="E92">
            <v>1680</v>
          </cell>
        </row>
        <row r="93">
          <cell r="A93">
            <v>81</v>
          </cell>
          <cell r="B93" t="str">
            <v>Ceramica  Blanco 20x20</v>
          </cell>
          <cell r="C93" t="str">
            <v>M²</v>
          </cell>
          <cell r="D93">
            <v>13000</v>
          </cell>
          <cell r="E93">
            <v>780</v>
          </cell>
        </row>
        <row r="94">
          <cell r="A94">
            <v>82</v>
          </cell>
          <cell r="B94" t="str">
            <v xml:space="preserve">Ladrillo a la vista semiprensado por ambas caras </v>
          </cell>
          <cell r="C94" t="str">
            <v>Und</v>
          </cell>
          <cell r="D94">
            <v>1200</v>
          </cell>
          <cell r="E94">
            <v>72</v>
          </cell>
        </row>
        <row r="95">
          <cell r="A95">
            <v>83</v>
          </cell>
          <cell r="E95">
            <v>0</v>
          </cell>
        </row>
        <row r="96">
          <cell r="A96">
            <v>84</v>
          </cell>
          <cell r="E96">
            <v>0</v>
          </cell>
        </row>
        <row r="97">
          <cell r="A97">
            <v>85</v>
          </cell>
          <cell r="E97">
            <v>0</v>
          </cell>
        </row>
        <row r="98">
          <cell r="A98">
            <v>86</v>
          </cell>
          <cell r="E98">
            <v>0</v>
          </cell>
        </row>
        <row r="99">
          <cell r="A99">
            <v>87</v>
          </cell>
          <cell r="E99">
            <v>0</v>
          </cell>
        </row>
        <row r="100">
          <cell r="A100">
            <v>88</v>
          </cell>
          <cell r="E100">
            <v>0</v>
          </cell>
        </row>
        <row r="101">
          <cell r="A101">
            <v>89</v>
          </cell>
          <cell r="E101">
            <v>0</v>
          </cell>
        </row>
        <row r="102">
          <cell r="A102">
            <v>90</v>
          </cell>
          <cell r="E102">
            <v>0</v>
          </cell>
        </row>
        <row r="103">
          <cell r="A103">
            <v>91</v>
          </cell>
          <cell r="E103">
            <v>0</v>
          </cell>
        </row>
        <row r="104">
          <cell r="A104">
            <v>92</v>
          </cell>
          <cell r="E104">
            <v>0</v>
          </cell>
        </row>
        <row r="105">
          <cell r="A105">
            <v>93</v>
          </cell>
          <cell r="E105">
            <v>0</v>
          </cell>
        </row>
        <row r="106">
          <cell r="A106">
            <v>94</v>
          </cell>
          <cell r="E106">
            <v>0</v>
          </cell>
        </row>
        <row r="107">
          <cell r="A107">
            <v>95</v>
          </cell>
          <cell r="E107">
            <v>0</v>
          </cell>
        </row>
        <row r="108">
          <cell r="A108">
            <v>96</v>
          </cell>
          <cell r="E108">
            <v>0</v>
          </cell>
        </row>
        <row r="109">
          <cell r="A109">
            <v>97</v>
          </cell>
          <cell r="E109">
            <v>0</v>
          </cell>
        </row>
        <row r="110">
          <cell r="A110">
            <v>98</v>
          </cell>
          <cell r="E110">
            <v>0</v>
          </cell>
        </row>
        <row r="111">
          <cell r="A111">
            <v>99</v>
          </cell>
          <cell r="E111">
            <v>0</v>
          </cell>
        </row>
        <row r="112">
          <cell r="A112">
            <v>100</v>
          </cell>
          <cell r="E112">
            <v>0</v>
          </cell>
        </row>
        <row r="113">
          <cell r="A113">
            <v>101</v>
          </cell>
          <cell r="E113">
            <v>0</v>
          </cell>
        </row>
        <row r="114">
          <cell r="A114">
            <v>102</v>
          </cell>
          <cell r="E114">
            <v>0</v>
          </cell>
        </row>
        <row r="115">
          <cell r="A115">
            <v>103</v>
          </cell>
          <cell r="E115">
            <v>0</v>
          </cell>
        </row>
        <row r="116">
          <cell r="A116">
            <v>104</v>
          </cell>
          <cell r="E116">
            <v>0</v>
          </cell>
        </row>
        <row r="117">
          <cell r="A117">
            <v>105</v>
          </cell>
          <cell r="E117">
            <v>0</v>
          </cell>
        </row>
        <row r="118">
          <cell r="A118">
            <v>106</v>
          </cell>
          <cell r="E118">
            <v>0</v>
          </cell>
        </row>
        <row r="119">
          <cell r="A119">
            <v>107</v>
          </cell>
          <cell r="E119">
            <v>0</v>
          </cell>
        </row>
        <row r="120">
          <cell r="A120">
            <v>108</v>
          </cell>
          <cell r="E120">
            <v>0</v>
          </cell>
        </row>
        <row r="121">
          <cell r="A121">
            <v>109</v>
          </cell>
          <cell r="E121">
            <v>0</v>
          </cell>
        </row>
        <row r="122">
          <cell r="A122">
            <v>110</v>
          </cell>
          <cell r="E122">
            <v>0</v>
          </cell>
        </row>
        <row r="124">
          <cell r="A124" t="str">
            <v>REF.</v>
          </cell>
          <cell r="B124" t="str">
            <v>MATERIAL ELECTRICO</v>
          </cell>
          <cell r="C124" t="str">
            <v>UNIDAD</v>
          </cell>
          <cell r="D124" t="str">
            <v>PRECIO</v>
          </cell>
          <cell r="E124" t="str">
            <v>TRANSPORTE</v>
          </cell>
        </row>
        <row r="126">
          <cell r="A126">
            <v>111</v>
          </cell>
          <cell r="B126" t="str">
            <v>Poste Cemento 750 Kg x 12mrs</v>
          </cell>
          <cell r="C126" t="str">
            <v>UN</v>
          </cell>
          <cell r="E126">
            <v>0</v>
          </cell>
        </row>
        <row r="127">
          <cell r="A127">
            <v>112</v>
          </cell>
          <cell r="B127" t="str">
            <v>Cable ACSR Nº 1/0</v>
          </cell>
          <cell r="C127" t="str">
            <v>ML</v>
          </cell>
          <cell r="E127">
            <v>0</v>
          </cell>
        </row>
        <row r="128">
          <cell r="A128">
            <v>113</v>
          </cell>
          <cell r="B128" t="str">
            <v>Conectores Linea Viva</v>
          </cell>
          <cell r="C128" t="str">
            <v>UN</v>
          </cell>
          <cell r="E128">
            <v>0</v>
          </cell>
        </row>
        <row r="129">
          <cell r="A129">
            <v>114</v>
          </cell>
          <cell r="B129" t="str">
            <v>Pernos de Maquina de 10"</v>
          </cell>
          <cell r="C129" t="str">
            <v>UN</v>
          </cell>
          <cell r="E129">
            <v>0</v>
          </cell>
        </row>
        <row r="130">
          <cell r="A130">
            <v>115</v>
          </cell>
          <cell r="B130" t="str">
            <v>Cruceta Metalica de 2 1/2 x 2 1/2 x 3/16 x 2 x 1</v>
          </cell>
          <cell r="C130" t="str">
            <v>UN</v>
          </cell>
          <cell r="E130">
            <v>0</v>
          </cell>
        </row>
        <row r="131">
          <cell r="A131">
            <v>116</v>
          </cell>
          <cell r="B131" t="str">
            <v>Diagonal de 0.6mts</v>
          </cell>
          <cell r="C131" t="str">
            <v>UN</v>
          </cell>
          <cell r="E131">
            <v>0</v>
          </cell>
        </row>
        <row r="132">
          <cell r="A132">
            <v>117</v>
          </cell>
          <cell r="B132" t="str">
            <v xml:space="preserve">Aislador tipo disco de 6" </v>
          </cell>
          <cell r="C132" t="str">
            <v>UN</v>
          </cell>
          <cell r="E132">
            <v>0</v>
          </cell>
        </row>
        <row r="133">
          <cell r="A133">
            <v>118</v>
          </cell>
          <cell r="B133" t="str">
            <v>Grapa de retención</v>
          </cell>
          <cell r="C133" t="str">
            <v>UN</v>
          </cell>
          <cell r="E133">
            <v>0</v>
          </cell>
        </row>
        <row r="134">
          <cell r="A134">
            <v>119</v>
          </cell>
          <cell r="B134" t="str">
            <v>Tuercas de ojo</v>
          </cell>
          <cell r="C134" t="str">
            <v>UN</v>
          </cell>
          <cell r="E134">
            <v>0</v>
          </cell>
        </row>
        <row r="135">
          <cell r="A135">
            <v>120</v>
          </cell>
          <cell r="B135" t="str">
            <v>Collarines de 5 a 6</v>
          </cell>
          <cell r="C135" t="str">
            <v>UN</v>
          </cell>
          <cell r="E135">
            <v>0</v>
          </cell>
        </row>
        <row r="136">
          <cell r="A136">
            <v>121</v>
          </cell>
          <cell r="B136" t="str">
            <v>Cruceta para Transformador</v>
          </cell>
          <cell r="C136" t="str">
            <v>UN</v>
          </cell>
          <cell r="E136">
            <v>0</v>
          </cell>
        </row>
        <row r="137">
          <cell r="A137">
            <v>122</v>
          </cell>
          <cell r="B137" t="str">
            <v>Corta Circuitos</v>
          </cell>
          <cell r="C137" t="str">
            <v>UN</v>
          </cell>
          <cell r="E137">
            <v>0</v>
          </cell>
        </row>
        <row r="138">
          <cell r="A138">
            <v>123</v>
          </cell>
          <cell r="B138" t="str">
            <v>Para Rayos</v>
          </cell>
          <cell r="C138" t="str">
            <v>UN</v>
          </cell>
          <cell r="E138">
            <v>0</v>
          </cell>
        </row>
        <row r="139">
          <cell r="A139">
            <v>124</v>
          </cell>
          <cell r="B139" t="str">
            <v>Polo a Tierra</v>
          </cell>
          <cell r="C139" t="str">
            <v>UN</v>
          </cell>
          <cell r="E139">
            <v>0</v>
          </cell>
        </row>
        <row r="140">
          <cell r="A140">
            <v>125</v>
          </cell>
          <cell r="B140" t="str">
            <v xml:space="preserve">Transformador  </v>
          </cell>
          <cell r="C140" t="str">
            <v>UN</v>
          </cell>
          <cell r="E140">
            <v>0</v>
          </cell>
        </row>
        <row r="141">
          <cell r="A141">
            <v>126</v>
          </cell>
          <cell r="B141" t="str">
            <v>Tubo de 2"</v>
          </cell>
          <cell r="C141" t="str">
            <v>ML</v>
          </cell>
          <cell r="E141">
            <v>0</v>
          </cell>
        </row>
        <row r="142">
          <cell r="A142">
            <v>127</v>
          </cell>
          <cell r="B142" t="str">
            <v>Cable Nº 6 THHN</v>
          </cell>
          <cell r="C142" t="str">
            <v>ML</v>
          </cell>
          <cell r="E142">
            <v>0</v>
          </cell>
        </row>
        <row r="143">
          <cell r="A143">
            <v>128</v>
          </cell>
          <cell r="B143" t="str">
            <v>Caja Contador</v>
          </cell>
          <cell r="C143" t="str">
            <v>UN</v>
          </cell>
          <cell r="E143">
            <v>0</v>
          </cell>
        </row>
        <row r="144">
          <cell r="A144">
            <v>129</v>
          </cell>
          <cell r="B144" t="str">
            <v>Contador</v>
          </cell>
          <cell r="C144" t="str">
            <v>UN</v>
          </cell>
          <cell r="E144">
            <v>0</v>
          </cell>
        </row>
        <row r="145">
          <cell r="A145">
            <v>130</v>
          </cell>
          <cell r="B145" t="str">
            <v>Automatico de protección</v>
          </cell>
          <cell r="C145" t="str">
            <v>UN</v>
          </cell>
          <cell r="E145">
            <v>0</v>
          </cell>
        </row>
        <row r="146">
          <cell r="A146">
            <v>131</v>
          </cell>
          <cell r="B146" t="str">
            <v>Caja Circuitos</v>
          </cell>
          <cell r="C146" t="str">
            <v>UN</v>
          </cell>
          <cell r="E146">
            <v>0</v>
          </cell>
        </row>
        <row r="147">
          <cell r="A147">
            <v>132</v>
          </cell>
          <cell r="B147" t="str">
            <v>Automaticos</v>
          </cell>
          <cell r="C147" t="str">
            <v>ML</v>
          </cell>
          <cell r="E147">
            <v>0</v>
          </cell>
        </row>
        <row r="148">
          <cell r="A148">
            <v>133</v>
          </cell>
          <cell r="B148" t="str">
            <v>Linea Tierra</v>
          </cell>
          <cell r="C148" t="str">
            <v>ML</v>
          </cell>
          <cell r="E148">
            <v>0</v>
          </cell>
        </row>
        <row r="149">
          <cell r="A149">
            <v>134</v>
          </cell>
          <cell r="B149" t="str">
            <v>Cinta Bandy de 3/4</v>
          </cell>
          <cell r="C149" t="str">
            <v>ML</v>
          </cell>
          <cell r="E149">
            <v>0</v>
          </cell>
        </row>
        <row r="150">
          <cell r="A150">
            <v>135</v>
          </cell>
          <cell r="B150" t="str">
            <v>Hebillas de 3/4</v>
          </cell>
          <cell r="C150" t="str">
            <v>UN</v>
          </cell>
          <cell r="E150">
            <v>0</v>
          </cell>
        </row>
        <row r="151">
          <cell r="A151">
            <v>136</v>
          </cell>
          <cell r="B151" t="str">
            <v>Vigetas</v>
          </cell>
          <cell r="C151" t="str">
            <v>UN</v>
          </cell>
          <cell r="E151">
            <v>0</v>
          </cell>
        </row>
        <row r="152">
          <cell r="A152">
            <v>137</v>
          </cell>
          <cell r="B152" t="str">
            <v>Varilla de 1.50mts anclaje</v>
          </cell>
          <cell r="C152" t="str">
            <v>UN</v>
          </cell>
          <cell r="E152">
            <v>0</v>
          </cell>
        </row>
        <row r="153">
          <cell r="A153">
            <v>138</v>
          </cell>
          <cell r="B153" t="str">
            <v>Arandela de 4 x 4</v>
          </cell>
          <cell r="C153" t="str">
            <v>UN</v>
          </cell>
          <cell r="E153">
            <v>0</v>
          </cell>
        </row>
        <row r="154">
          <cell r="A154">
            <v>139</v>
          </cell>
          <cell r="B154" t="str">
            <v>Arandela de 2 x 2</v>
          </cell>
          <cell r="C154" t="str">
            <v>CUARTO</v>
          </cell>
          <cell r="E154">
            <v>0</v>
          </cell>
        </row>
        <row r="155">
          <cell r="A155">
            <v>140</v>
          </cell>
          <cell r="B155" t="str">
            <v>Arandela de presion para 1 1/2</v>
          </cell>
          <cell r="C155" t="str">
            <v>UN</v>
          </cell>
          <cell r="E155">
            <v>0</v>
          </cell>
        </row>
        <row r="156">
          <cell r="A156">
            <v>141</v>
          </cell>
          <cell r="B156" t="str">
            <v>Pernos de Maquina de 2"  x 1 1/2</v>
          </cell>
          <cell r="C156" t="str">
            <v>UN</v>
          </cell>
          <cell r="E156">
            <v>0</v>
          </cell>
        </row>
        <row r="157">
          <cell r="A157">
            <v>142</v>
          </cell>
          <cell r="B157" t="str">
            <v>Cable Acero de 3/8</v>
          </cell>
          <cell r="C157" t="str">
            <v>UN</v>
          </cell>
          <cell r="E157">
            <v>0</v>
          </cell>
        </row>
        <row r="158">
          <cell r="A158">
            <v>143</v>
          </cell>
          <cell r="B158" t="str">
            <v>Aisladores Tipo Tensor</v>
          </cell>
          <cell r="C158" t="str">
            <v>UN</v>
          </cell>
          <cell r="E158">
            <v>0</v>
          </cell>
        </row>
        <row r="159">
          <cell r="A159">
            <v>144</v>
          </cell>
          <cell r="B159" t="str">
            <v>Guarda Cabos</v>
          </cell>
          <cell r="C159" t="str">
            <v>ML</v>
          </cell>
          <cell r="E159">
            <v>0</v>
          </cell>
        </row>
        <row r="160">
          <cell r="A160">
            <v>145</v>
          </cell>
          <cell r="B160" t="str">
            <v>Grapa 3 pernos</v>
          </cell>
          <cell r="C160" t="str">
            <v>ML</v>
          </cell>
          <cell r="E160">
            <v>0</v>
          </cell>
        </row>
        <row r="161">
          <cell r="A161">
            <v>146</v>
          </cell>
          <cell r="B161" t="str">
            <v>Ducto de 2"</v>
          </cell>
          <cell r="C161" t="str">
            <v>ML</v>
          </cell>
          <cell r="E161">
            <v>0</v>
          </cell>
        </row>
        <row r="162">
          <cell r="A162">
            <v>147</v>
          </cell>
          <cell r="B162" t="str">
            <v>Ducto de 1 1/2"</v>
          </cell>
          <cell r="C162" t="str">
            <v>UN</v>
          </cell>
          <cell r="E162">
            <v>0</v>
          </cell>
        </row>
        <row r="163">
          <cell r="A163">
            <v>148</v>
          </cell>
          <cell r="B163" t="str">
            <v>Curva de 1 1/2"</v>
          </cell>
          <cell r="C163" t="str">
            <v>UN</v>
          </cell>
          <cell r="E163">
            <v>0</v>
          </cell>
        </row>
        <row r="164">
          <cell r="A164">
            <v>149</v>
          </cell>
          <cell r="B164" t="str">
            <v>Tapa Col Roll 0.5 x 0.5mts</v>
          </cell>
          <cell r="C164" t="str">
            <v>UN</v>
          </cell>
          <cell r="E164">
            <v>0</v>
          </cell>
        </row>
        <row r="165">
          <cell r="A165">
            <v>150</v>
          </cell>
          <cell r="B165" t="str">
            <v>Angulo</v>
          </cell>
          <cell r="C165" t="str">
            <v>UN</v>
          </cell>
          <cell r="E165">
            <v>0</v>
          </cell>
        </row>
        <row r="166">
          <cell r="A166">
            <v>151</v>
          </cell>
          <cell r="B166" t="str">
            <v>Cable Nº 4 Alum. Encauchetado</v>
          </cell>
          <cell r="C166" t="str">
            <v>UN</v>
          </cell>
          <cell r="E166">
            <v>0</v>
          </cell>
        </row>
        <row r="167">
          <cell r="A167">
            <v>152</v>
          </cell>
          <cell r="B167" t="str">
            <v>Cable Nº 10 Cobre THHN</v>
          </cell>
          <cell r="C167" t="str">
            <v>UN</v>
          </cell>
          <cell r="E167">
            <v>0</v>
          </cell>
        </row>
        <row r="168">
          <cell r="A168">
            <v>153</v>
          </cell>
          <cell r="B168" t="str">
            <v>Conectores para Ponchar AP1</v>
          </cell>
          <cell r="C168" t="str">
            <v>CUARTO</v>
          </cell>
          <cell r="E168">
            <v>0</v>
          </cell>
        </row>
        <row r="169">
          <cell r="A169">
            <v>154</v>
          </cell>
          <cell r="B169" t="str">
            <v>Protecciones Sumergibles para empalme</v>
          </cell>
          <cell r="C169" t="str">
            <v>UN</v>
          </cell>
          <cell r="E169">
            <v>0</v>
          </cell>
        </row>
        <row r="170">
          <cell r="A170">
            <v>155</v>
          </cell>
          <cell r="B170" t="str">
            <v>Cinta Nº 33</v>
          </cell>
          <cell r="C170" t="str">
            <v>UN</v>
          </cell>
          <cell r="E170">
            <v>0</v>
          </cell>
        </row>
        <row r="171">
          <cell r="A171">
            <v>156</v>
          </cell>
          <cell r="B171" t="str">
            <v>Cinta Nº 23</v>
          </cell>
          <cell r="C171" t="str">
            <v>UN</v>
          </cell>
          <cell r="E171">
            <v>0</v>
          </cell>
        </row>
        <row r="172">
          <cell r="A172">
            <v>157</v>
          </cell>
          <cell r="B172" t="str">
            <v>Ducto de 3" corrugado 35 x 3T para cajilla</v>
          </cell>
          <cell r="C172" t="str">
            <v>UN</v>
          </cell>
          <cell r="E172">
            <v>0</v>
          </cell>
        </row>
        <row r="173">
          <cell r="A173">
            <v>158</v>
          </cell>
          <cell r="B173" t="str">
            <v>Tubo de desague A - LL</v>
          </cell>
          <cell r="C173" t="str">
            <v>ML</v>
          </cell>
          <cell r="E173">
            <v>0</v>
          </cell>
        </row>
        <row r="174">
          <cell r="A174">
            <v>159</v>
          </cell>
          <cell r="B174" t="str">
            <v>Poste metálico de 4" de diámetro, 3 mts  de altura, pintado con base metálica para instalación o anclaje en pedestal, para dos luminarias. (según diseño )</v>
          </cell>
          <cell r="C174" t="str">
            <v>UN</v>
          </cell>
          <cell r="E174">
            <v>0</v>
          </cell>
        </row>
        <row r="175">
          <cell r="A175">
            <v>160</v>
          </cell>
          <cell r="B175" t="str">
            <v>Poste metálico de 4" de diámetro, 4 mts  de altura, pintado con base metálica para instalación o anclaje en pedestal, para cuatro luminarias. (según diseño)</v>
          </cell>
          <cell r="C175" t="str">
            <v>UN</v>
          </cell>
          <cell r="E175">
            <v>0</v>
          </cell>
        </row>
        <row r="176">
          <cell r="A176">
            <v>161</v>
          </cell>
          <cell r="E176">
            <v>0</v>
          </cell>
        </row>
        <row r="177">
          <cell r="A177">
            <v>162</v>
          </cell>
          <cell r="B177" t="str">
            <v>Transformador trifásico de 15 KVA, 13200/220 voltios</v>
          </cell>
          <cell r="C177" t="str">
            <v>UN</v>
          </cell>
          <cell r="D177">
            <v>4657500</v>
          </cell>
          <cell r="E177">
            <v>279450</v>
          </cell>
        </row>
        <row r="178">
          <cell r="A178">
            <v>163</v>
          </cell>
          <cell r="E178">
            <v>0</v>
          </cell>
        </row>
        <row r="179">
          <cell r="A179">
            <v>164</v>
          </cell>
          <cell r="E179">
            <v>0</v>
          </cell>
        </row>
        <row r="180">
          <cell r="A180">
            <v>165</v>
          </cell>
          <cell r="E180">
            <v>0</v>
          </cell>
        </row>
        <row r="181">
          <cell r="A181">
            <v>166</v>
          </cell>
          <cell r="E181">
            <v>0</v>
          </cell>
        </row>
        <row r="182">
          <cell r="A182">
            <v>167</v>
          </cell>
          <cell r="E182">
            <v>0</v>
          </cell>
        </row>
        <row r="183">
          <cell r="A183">
            <v>168</v>
          </cell>
          <cell r="E183">
            <v>0</v>
          </cell>
        </row>
        <row r="184">
          <cell r="A184">
            <v>169</v>
          </cell>
          <cell r="E184">
            <v>0</v>
          </cell>
        </row>
        <row r="185">
          <cell r="A185">
            <v>170</v>
          </cell>
          <cell r="E185">
            <v>0</v>
          </cell>
        </row>
        <row r="186">
          <cell r="A186">
            <v>171</v>
          </cell>
          <cell r="E186">
            <v>0</v>
          </cell>
        </row>
        <row r="187">
          <cell r="A187">
            <v>172</v>
          </cell>
          <cell r="E187">
            <v>0</v>
          </cell>
        </row>
        <row r="188">
          <cell r="A188">
            <v>173</v>
          </cell>
          <cell r="E188">
            <v>0</v>
          </cell>
        </row>
        <row r="189">
          <cell r="A189">
            <v>174</v>
          </cell>
          <cell r="E189">
            <v>0</v>
          </cell>
        </row>
        <row r="190">
          <cell r="A190">
            <v>175</v>
          </cell>
          <cell r="E190">
            <v>0</v>
          </cell>
        </row>
        <row r="191">
          <cell r="A191">
            <v>176</v>
          </cell>
          <cell r="E191">
            <v>0</v>
          </cell>
        </row>
        <row r="192">
          <cell r="A192">
            <v>177</v>
          </cell>
          <cell r="E192">
            <v>0</v>
          </cell>
        </row>
        <row r="193">
          <cell r="A193">
            <v>178</v>
          </cell>
          <cell r="E193">
            <v>0</v>
          </cell>
        </row>
        <row r="194">
          <cell r="A194">
            <v>179</v>
          </cell>
          <cell r="E194">
            <v>0</v>
          </cell>
        </row>
        <row r="195">
          <cell r="A195">
            <v>180</v>
          </cell>
          <cell r="E195">
            <v>0</v>
          </cell>
        </row>
        <row r="196">
          <cell r="A196">
            <v>181</v>
          </cell>
          <cell r="E196">
            <v>0</v>
          </cell>
        </row>
        <row r="197">
          <cell r="A197">
            <v>182</v>
          </cell>
          <cell r="E197">
            <v>0</v>
          </cell>
        </row>
        <row r="198">
          <cell r="A198">
            <v>183</v>
          </cell>
          <cell r="E198">
            <v>0</v>
          </cell>
        </row>
        <row r="199">
          <cell r="A199">
            <v>184</v>
          </cell>
          <cell r="E199">
            <v>0</v>
          </cell>
        </row>
        <row r="200">
          <cell r="A200">
            <v>185</v>
          </cell>
          <cell r="E200">
            <v>0</v>
          </cell>
        </row>
        <row r="201">
          <cell r="A201">
            <v>186</v>
          </cell>
          <cell r="E201">
            <v>0</v>
          </cell>
        </row>
        <row r="202">
          <cell r="A202">
            <v>187</v>
          </cell>
          <cell r="E202">
            <v>0</v>
          </cell>
        </row>
        <row r="203">
          <cell r="A203">
            <v>188</v>
          </cell>
          <cell r="E203">
            <v>0</v>
          </cell>
        </row>
        <row r="204">
          <cell r="A204">
            <v>189</v>
          </cell>
          <cell r="E204">
            <v>0</v>
          </cell>
        </row>
        <row r="205">
          <cell r="A205">
            <v>190</v>
          </cell>
          <cell r="E205">
            <v>0</v>
          </cell>
        </row>
        <row r="207">
          <cell r="A207" t="str">
            <v>REF.</v>
          </cell>
          <cell r="B207" t="str">
            <v>MATERIAL ACEROS</v>
          </cell>
          <cell r="C207" t="str">
            <v>UNIDAD</v>
          </cell>
          <cell r="D207" t="str">
            <v>PRECIO</v>
          </cell>
          <cell r="E207" t="str">
            <v>TRANSPORTE</v>
          </cell>
        </row>
        <row r="209">
          <cell r="A209">
            <v>191</v>
          </cell>
          <cell r="B209" t="str">
            <v>Acero de refuerzo A-37  A-60</v>
          </cell>
          <cell r="C209" t="str">
            <v>KG</v>
          </cell>
          <cell r="D209">
            <v>2100</v>
          </cell>
          <cell r="E209">
            <v>126</v>
          </cell>
        </row>
        <row r="210">
          <cell r="A210">
            <v>192</v>
          </cell>
          <cell r="B210" t="str">
            <v>Acero Fy = 60.000 PSI</v>
          </cell>
          <cell r="C210" t="str">
            <v>KG</v>
          </cell>
          <cell r="D210">
            <v>2050</v>
          </cell>
          <cell r="E210">
            <v>123</v>
          </cell>
        </row>
        <row r="211">
          <cell r="A211">
            <v>193</v>
          </cell>
          <cell r="B211" t="str">
            <v>Alambre negro</v>
          </cell>
          <cell r="C211" t="str">
            <v>KG</v>
          </cell>
          <cell r="D211">
            <v>3800</v>
          </cell>
          <cell r="E211">
            <v>228</v>
          </cell>
        </row>
        <row r="212">
          <cell r="A212">
            <v>194</v>
          </cell>
          <cell r="B212" t="str">
            <v>Caneca metálica mediana, en malla tipo cafetera, pivotante, sobre paral tubular metálico, con logotipo de la Alcaldia, según diseño</v>
          </cell>
          <cell r="C212" t="str">
            <v>UN</v>
          </cell>
          <cell r="D212">
            <v>94334</v>
          </cell>
          <cell r="E212">
            <v>5660.04</v>
          </cell>
        </row>
        <row r="213">
          <cell r="A213">
            <v>195</v>
          </cell>
          <cell r="B213" t="str">
            <v>Caseta metálica para venta de dulcería  Según diseño y con logotipo de la Alcaldía.</v>
          </cell>
          <cell r="C213" t="str">
            <v>UN</v>
          </cell>
          <cell r="D213">
            <v>4485453</v>
          </cell>
          <cell r="E213">
            <v>269127.18</v>
          </cell>
        </row>
        <row r="214">
          <cell r="A214">
            <v>196</v>
          </cell>
          <cell r="B214" t="str">
            <v>Caseta metálica, para venta de revistas. Según diseño y con logotipo de la Alcaldía.</v>
          </cell>
          <cell r="C214" t="str">
            <v>UN</v>
          </cell>
          <cell r="D214">
            <v>5866830</v>
          </cell>
          <cell r="E214">
            <v>352009.8</v>
          </cell>
        </row>
        <row r="215">
          <cell r="A215">
            <v>197</v>
          </cell>
          <cell r="B215" t="str">
            <v xml:space="preserve">Estructura metalica para cabinas Telefonicas, según detalle </v>
          </cell>
          <cell r="C215" t="str">
            <v>UN</v>
          </cell>
          <cell r="E215">
            <v>0</v>
          </cell>
        </row>
        <row r="216">
          <cell r="A216">
            <v>198</v>
          </cell>
          <cell r="B216" t="str">
            <v>Estructura para aro base de pozo</v>
          </cell>
          <cell r="C216" t="str">
            <v>UN</v>
          </cell>
          <cell r="D216">
            <v>140000</v>
          </cell>
          <cell r="E216">
            <v>8400</v>
          </cell>
        </row>
        <row r="217">
          <cell r="A217">
            <v>199</v>
          </cell>
          <cell r="B217" t="str">
            <v>Estructura para tapa de pozo</v>
          </cell>
          <cell r="C217" t="str">
            <v>UN</v>
          </cell>
          <cell r="D217">
            <v>140000</v>
          </cell>
          <cell r="E217">
            <v>8400</v>
          </cell>
        </row>
        <row r="218">
          <cell r="A218">
            <v>200</v>
          </cell>
          <cell r="B218" t="str">
            <v>Hidrante tipo humedo de 3" norma AWWA-C503</v>
          </cell>
          <cell r="C218" t="str">
            <v>UN</v>
          </cell>
          <cell r="D218">
            <v>1210000</v>
          </cell>
          <cell r="E218">
            <v>72600</v>
          </cell>
        </row>
        <row r="219">
          <cell r="A219">
            <v>201</v>
          </cell>
          <cell r="B219" t="str">
            <v>Hidrante tipo humedo de 4" norma AWWA-C503</v>
          </cell>
          <cell r="C219" t="str">
            <v>UN</v>
          </cell>
          <cell r="D219">
            <v>1980000</v>
          </cell>
          <cell r="E219">
            <v>118800</v>
          </cell>
        </row>
        <row r="220">
          <cell r="A220">
            <v>202</v>
          </cell>
          <cell r="B220" t="str">
            <v xml:space="preserve">Llave de corte de 2" </v>
          </cell>
          <cell r="C220" t="str">
            <v>UN</v>
          </cell>
          <cell r="E220">
            <v>0</v>
          </cell>
        </row>
        <row r="221">
          <cell r="A221">
            <v>203</v>
          </cell>
          <cell r="B221" t="str">
            <v>Malla Electrosoldada</v>
          </cell>
          <cell r="C221" t="str">
            <v>M²</v>
          </cell>
          <cell r="D221">
            <v>16850</v>
          </cell>
          <cell r="E221">
            <v>1011</v>
          </cell>
        </row>
        <row r="222">
          <cell r="A222">
            <v>204</v>
          </cell>
          <cell r="B222" t="str">
            <v>Malla Gallinero</v>
          </cell>
          <cell r="C222" t="str">
            <v>M²</v>
          </cell>
          <cell r="D222">
            <v>1250</v>
          </cell>
          <cell r="E222">
            <v>75</v>
          </cell>
        </row>
        <row r="223">
          <cell r="A223">
            <v>205</v>
          </cell>
          <cell r="B223" t="str">
            <v>Niple Galvanizado 1/2"</v>
          </cell>
          <cell r="C223" t="str">
            <v>Und</v>
          </cell>
          <cell r="D223">
            <v>600</v>
          </cell>
          <cell r="E223">
            <v>36</v>
          </cell>
        </row>
        <row r="224">
          <cell r="A224">
            <v>206</v>
          </cell>
          <cell r="B224" t="str">
            <v>Platina de 3/16" x 1"</v>
          </cell>
          <cell r="C224" t="str">
            <v>ML</v>
          </cell>
          <cell r="D224">
            <v>3800</v>
          </cell>
          <cell r="E224">
            <v>228</v>
          </cell>
        </row>
        <row r="225">
          <cell r="A225">
            <v>207</v>
          </cell>
          <cell r="B225" t="str">
            <v>Puntillas</v>
          </cell>
          <cell r="C225" t="str">
            <v>LB</v>
          </cell>
          <cell r="D225">
            <v>1500</v>
          </cell>
          <cell r="E225">
            <v>90</v>
          </cell>
        </row>
        <row r="226">
          <cell r="A226">
            <v>208</v>
          </cell>
          <cell r="B226" t="str">
            <v>Registro de corte</v>
          </cell>
          <cell r="C226" t="str">
            <v>UN</v>
          </cell>
          <cell r="D226">
            <v>20000</v>
          </cell>
          <cell r="E226">
            <v>1200</v>
          </cell>
        </row>
        <row r="227">
          <cell r="A227">
            <v>209</v>
          </cell>
          <cell r="B227" t="str">
            <v>Registro de incorporación en bronce</v>
          </cell>
          <cell r="C227" t="str">
            <v>UN</v>
          </cell>
          <cell r="D227">
            <v>12000</v>
          </cell>
          <cell r="E227">
            <v>720</v>
          </cell>
        </row>
        <row r="228">
          <cell r="A228">
            <v>210</v>
          </cell>
          <cell r="B228" t="str">
            <v>Rejilla en angulo de 1½" x 1/4" para sumidero A. LL., según diseño EPN</v>
          </cell>
          <cell r="C228" t="str">
            <v>UN</v>
          </cell>
          <cell r="D228">
            <v>180000</v>
          </cell>
          <cell r="E228">
            <v>10800</v>
          </cell>
        </row>
        <row r="229">
          <cell r="A229">
            <v>211</v>
          </cell>
          <cell r="B229" t="str">
            <v>Rejilla en varilla de 5/8" cada 3 cm y marco en angulo de 1"x31/6", bisagrada según modelo de EPN</v>
          </cell>
          <cell r="C229" t="str">
            <v>ML</v>
          </cell>
          <cell r="E229">
            <v>0</v>
          </cell>
        </row>
        <row r="230">
          <cell r="A230">
            <v>212</v>
          </cell>
          <cell r="B230" t="str">
            <v>Tapa valvula tipo Chorote - Tráfico liviano</v>
          </cell>
          <cell r="C230" t="str">
            <v>UN</v>
          </cell>
          <cell r="D230">
            <v>85000</v>
          </cell>
          <cell r="E230">
            <v>5100</v>
          </cell>
        </row>
        <row r="231">
          <cell r="A231">
            <v>213</v>
          </cell>
          <cell r="B231" t="str">
            <v>Tee estándar de 12"x3"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214</v>
          </cell>
          <cell r="B232" t="str">
            <v>Tee estándar de 12"x4"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215</v>
          </cell>
          <cell r="B233" t="str">
            <v>Tee estándar de 16"x12"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216</v>
          </cell>
          <cell r="B234" t="str">
            <v>Tee estándar de 8"x12"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217</v>
          </cell>
          <cell r="B235" t="str">
            <v>Tee estándar de 8"x3"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218</v>
          </cell>
          <cell r="B236" t="str">
            <v>Tee estándar de 8"x4" derivación a brida PN 10 - Hierro dúctil</v>
          </cell>
          <cell r="C236" t="str">
            <v>UN</v>
          </cell>
          <cell r="E236">
            <v>0</v>
          </cell>
        </row>
        <row r="237">
          <cell r="A237">
            <v>219</v>
          </cell>
          <cell r="B237" t="str">
            <v>Tee estándar de 8"x6" derivación a brida PN 10 - Hierro dúctil</v>
          </cell>
          <cell r="C237" t="str">
            <v>UN</v>
          </cell>
          <cell r="E237">
            <v>0</v>
          </cell>
        </row>
        <row r="238">
          <cell r="A238">
            <v>220</v>
          </cell>
          <cell r="B238" t="str">
            <v>TEE GALVANIZADA DE 1/2"</v>
          </cell>
          <cell r="C238" t="str">
            <v>Und</v>
          </cell>
          <cell r="D238">
            <v>600</v>
          </cell>
          <cell r="E238">
            <v>36</v>
          </cell>
        </row>
        <row r="239">
          <cell r="A239">
            <v>221</v>
          </cell>
          <cell r="B239" t="str">
            <v>Tornillo Autoperforante</v>
          </cell>
          <cell r="C239" t="str">
            <v>Und.</v>
          </cell>
          <cell r="D239">
            <v>300</v>
          </cell>
          <cell r="E239">
            <v>18</v>
          </cell>
        </row>
        <row r="240">
          <cell r="A240">
            <v>222</v>
          </cell>
          <cell r="B240" t="str">
            <v>Tornillo Fija Ala</v>
          </cell>
          <cell r="C240" t="str">
            <v>Und.</v>
          </cell>
          <cell r="D240">
            <v>350</v>
          </cell>
          <cell r="E240">
            <v>21</v>
          </cell>
        </row>
        <row r="241">
          <cell r="A241">
            <v>223</v>
          </cell>
          <cell r="B241" t="str">
            <v>Valvula de compuerta elastica de 3" en Hierro Ductil (ASTM-A-536)</v>
          </cell>
          <cell r="C241" t="str">
            <v>UN</v>
          </cell>
          <cell r="E241">
            <v>0</v>
          </cell>
        </row>
        <row r="242">
          <cell r="A242">
            <v>224</v>
          </cell>
          <cell r="B242" t="str">
            <v>Valvula de compuerta elastica de 4" en Hierro Ductil (ASTM-A-536)</v>
          </cell>
          <cell r="C242" t="str">
            <v>UN</v>
          </cell>
          <cell r="E242">
            <v>0</v>
          </cell>
        </row>
        <row r="243">
          <cell r="A243">
            <v>225</v>
          </cell>
          <cell r="B243" t="str">
            <v>Valvula de compuerta elastica de 6" en Hierro Ductil (ASTM-A-536)</v>
          </cell>
          <cell r="C243" t="str">
            <v>UN</v>
          </cell>
          <cell r="E243">
            <v>0</v>
          </cell>
        </row>
        <row r="244">
          <cell r="A244">
            <v>226</v>
          </cell>
          <cell r="B244" t="str">
            <v>Valvula de compuerta elastica de 8" en Hierro Ductil (ASTM-A-536)</v>
          </cell>
          <cell r="C244" t="str">
            <v>UN</v>
          </cell>
          <cell r="E244">
            <v>0</v>
          </cell>
        </row>
        <row r="245">
          <cell r="A245">
            <v>227</v>
          </cell>
          <cell r="B245" t="str">
            <v>Valvula de mariposa de 16" en Hierro Ductil (ASTM-A-536) brida PN 10</v>
          </cell>
          <cell r="C245" t="str">
            <v>UN</v>
          </cell>
          <cell r="E245">
            <v>0</v>
          </cell>
        </row>
        <row r="246">
          <cell r="A246">
            <v>228</v>
          </cell>
          <cell r="B246" t="str">
            <v>Valvula de mariposa de 20" en Hierro Ductil (ASTM-A-536) brida PN 10</v>
          </cell>
          <cell r="C246" t="str">
            <v>UN</v>
          </cell>
          <cell r="E246">
            <v>0</v>
          </cell>
        </row>
        <row r="247">
          <cell r="A247">
            <v>229</v>
          </cell>
          <cell r="B247" t="str">
            <v>Hoja de Segueta</v>
          </cell>
          <cell r="C247" t="str">
            <v>UN</v>
          </cell>
          <cell r="D247">
            <v>2500</v>
          </cell>
          <cell r="E247">
            <v>150</v>
          </cell>
        </row>
        <row r="248">
          <cell r="A248">
            <v>230</v>
          </cell>
          <cell r="B248" t="str">
            <v xml:space="preserve">poste galvanizado de 2" </v>
          </cell>
          <cell r="C248" t="str">
            <v>UN</v>
          </cell>
          <cell r="D248">
            <v>78000</v>
          </cell>
          <cell r="E248">
            <v>4680</v>
          </cell>
        </row>
        <row r="249">
          <cell r="A249">
            <v>231</v>
          </cell>
          <cell r="B249" t="str">
            <v>Malla eslabonada de 2x2 cal. 10</v>
          </cell>
          <cell r="C249" t="str">
            <v>M²</v>
          </cell>
          <cell r="D249">
            <v>14500</v>
          </cell>
          <cell r="E249">
            <v>870</v>
          </cell>
        </row>
        <row r="250">
          <cell r="A250">
            <v>232</v>
          </cell>
          <cell r="B250" t="str">
            <v>Platina de 3/16" x 1"</v>
          </cell>
          <cell r="C250" t="str">
            <v>ML</v>
          </cell>
          <cell r="D250">
            <v>3800</v>
          </cell>
          <cell r="E250">
            <v>228</v>
          </cell>
        </row>
        <row r="251">
          <cell r="A251">
            <v>233</v>
          </cell>
          <cell r="B251" t="str">
            <v xml:space="preserve">angulo de 1"x1/8" </v>
          </cell>
          <cell r="E251">
            <v>0</v>
          </cell>
        </row>
        <row r="252">
          <cell r="A252">
            <v>234</v>
          </cell>
          <cell r="B252" t="str">
            <v>Hierros Ø1/2"</v>
          </cell>
          <cell r="C252" t="str">
            <v>KG</v>
          </cell>
          <cell r="D252">
            <v>2200</v>
          </cell>
          <cell r="E252">
            <v>132</v>
          </cell>
        </row>
        <row r="253">
          <cell r="A253">
            <v>235</v>
          </cell>
          <cell r="B253" t="str">
            <v>Hierros Ø3/8"</v>
          </cell>
          <cell r="C253" t="str">
            <v>KG</v>
          </cell>
          <cell r="D253">
            <v>2100</v>
          </cell>
          <cell r="E253">
            <v>126</v>
          </cell>
        </row>
        <row r="254">
          <cell r="A254">
            <v>236</v>
          </cell>
          <cell r="B254" t="str">
            <v>Hierros   Ø  1/4"</v>
          </cell>
          <cell r="C254" t="str">
            <v>KG</v>
          </cell>
          <cell r="D254">
            <v>2000</v>
          </cell>
          <cell r="E254">
            <v>120</v>
          </cell>
        </row>
        <row r="255">
          <cell r="A255">
            <v>237</v>
          </cell>
          <cell r="B255" t="str">
            <v>Alambre negro</v>
          </cell>
          <cell r="C255" t="str">
            <v>KG</v>
          </cell>
          <cell r="D255">
            <v>2300</v>
          </cell>
          <cell r="E255">
            <v>138</v>
          </cell>
        </row>
        <row r="256">
          <cell r="A256">
            <v>238</v>
          </cell>
          <cell r="E256">
            <v>0</v>
          </cell>
        </row>
        <row r="257">
          <cell r="A257">
            <v>239</v>
          </cell>
          <cell r="E257">
            <v>0</v>
          </cell>
        </row>
        <row r="258">
          <cell r="A258">
            <v>240</v>
          </cell>
          <cell r="E258">
            <v>0</v>
          </cell>
        </row>
        <row r="259">
          <cell r="A259">
            <v>241</v>
          </cell>
          <cell r="E259">
            <v>0</v>
          </cell>
        </row>
        <row r="260">
          <cell r="A260">
            <v>242</v>
          </cell>
          <cell r="E260">
            <v>0</v>
          </cell>
        </row>
        <row r="261">
          <cell r="A261">
            <v>243</v>
          </cell>
          <cell r="E261">
            <v>0</v>
          </cell>
        </row>
        <row r="262">
          <cell r="A262">
            <v>244</v>
          </cell>
          <cell r="E262">
            <v>0</v>
          </cell>
        </row>
        <row r="263">
          <cell r="A263">
            <v>245</v>
          </cell>
          <cell r="E263">
            <v>0</v>
          </cell>
        </row>
        <row r="264">
          <cell r="A264">
            <v>246</v>
          </cell>
          <cell r="E264">
            <v>0</v>
          </cell>
        </row>
        <row r="265">
          <cell r="A265">
            <v>247</v>
          </cell>
          <cell r="E265">
            <v>0</v>
          </cell>
        </row>
        <row r="266">
          <cell r="A266">
            <v>248</v>
          </cell>
          <cell r="E266">
            <v>0</v>
          </cell>
        </row>
        <row r="267">
          <cell r="A267">
            <v>249</v>
          </cell>
          <cell r="E267">
            <v>0</v>
          </cell>
        </row>
        <row r="268">
          <cell r="A268">
            <v>250</v>
          </cell>
          <cell r="E268">
            <v>0</v>
          </cell>
        </row>
        <row r="270">
          <cell r="A270" t="str">
            <v>REF.</v>
          </cell>
          <cell r="B270" t="str">
            <v>MATERIAL DE CUBIERTA</v>
          </cell>
          <cell r="C270" t="str">
            <v>UNIDAD</v>
          </cell>
          <cell r="D270" t="str">
            <v>PRECIO</v>
          </cell>
          <cell r="E270" t="str">
            <v>TRANSPORTE</v>
          </cell>
        </row>
        <row r="272">
          <cell r="A272">
            <v>251</v>
          </cell>
          <cell r="B272" t="str">
            <v xml:space="preserve">Amarres </v>
          </cell>
          <cell r="C272" t="str">
            <v>UN</v>
          </cell>
          <cell r="D272">
            <v>50</v>
          </cell>
          <cell r="E272">
            <v>3</v>
          </cell>
        </row>
        <row r="273">
          <cell r="A273">
            <v>252</v>
          </cell>
          <cell r="B273" t="str">
            <v>Caballete</v>
          </cell>
          <cell r="C273" t="str">
            <v>ML</v>
          </cell>
          <cell r="E273">
            <v>0</v>
          </cell>
        </row>
        <row r="274">
          <cell r="A274">
            <v>253</v>
          </cell>
          <cell r="B274" t="str">
            <v>Correas en perfil cerrado de 4x10 cal 18 de 6.00mts</v>
          </cell>
          <cell r="C274" t="str">
            <v>UN</v>
          </cell>
          <cell r="D274">
            <v>42500</v>
          </cell>
          <cell r="E274">
            <v>2550</v>
          </cell>
        </row>
        <row r="275">
          <cell r="A275">
            <v>254</v>
          </cell>
          <cell r="B275" t="str">
            <v>Ganchos</v>
          </cell>
          <cell r="C275" t="str">
            <v>UN</v>
          </cell>
          <cell r="D275">
            <v>780</v>
          </cell>
          <cell r="E275">
            <v>46.8</v>
          </cell>
        </row>
        <row r="276">
          <cell r="A276">
            <v>255</v>
          </cell>
          <cell r="B276" t="str">
            <v>Teja Termoacustic + Caballete</v>
          </cell>
          <cell r="C276" t="str">
            <v>M2</v>
          </cell>
          <cell r="D276">
            <v>24000</v>
          </cell>
          <cell r="E276">
            <v>1440</v>
          </cell>
        </row>
        <row r="277">
          <cell r="A277">
            <v>256</v>
          </cell>
          <cell r="B277" t="str">
            <v xml:space="preserve">Teja Termoacustic Ondulada - color Azul </v>
          </cell>
          <cell r="C277" t="str">
            <v>M2</v>
          </cell>
          <cell r="D277">
            <v>38500</v>
          </cell>
          <cell r="E277">
            <v>2310</v>
          </cell>
        </row>
        <row r="278">
          <cell r="A278">
            <v>257</v>
          </cell>
          <cell r="B278" t="str">
            <v>Teja Termoacustic Ondulada - color Terracota</v>
          </cell>
          <cell r="C278" t="str">
            <v>M2</v>
          </cell>
          <cell r="D278">
            <v>31000</v>
          </cell>
          <cell r="E278">
            <v>1860</v>
          </cell>
        </row>
        <row r="279">
          <cell r="A279">
            <v>258</v>
          </cell>
          <cell r="E279">
            <v>0</v>
          </cell>
        </row>
        <row r="280">
          <cell r="A280">
            <v>259</v>
          </cell>
          <cell r="E280">
            <v>0</v>
          </cell>
        </row>
        <row r="281">
          <cell r="A281">
            <v>260</v>
          </cell>
          <cell r="E281">
            <v>0</v>
          </cell>
        </row>
        <row r="282">
          <cell r="A282">
            <v>261</v>
          </cell>
          <cell r="E282">
            <v>0</v>
          </cell>
        </row>
        <row r="283">
          <cell r="A283">
            <v>262</v>
          </cell>
          <cell r="E283">
            <v>0</v>
          </cell>
        </row>
        <row r="284">
          <cell r="A284">
            <v>263</v>
          </cell>
          <cell r="E284">
            <v>0</v>
          </cell>
        </row>
        <row r="285">
          <cell r="A285">
            <v>264</v>
          </cell>
          <cell r="E285">
            <v>0</v>
          </cell>
        </row>
        <row r="286">
          <cell r="A286">
            <v>265</v>
          </cell>
          <cell r="E286">
            <v>0</v>
          </cell>
        </row>
        <row r="287">
          <cell r="A287">
            <v>266</v>
          </cell>
          <cell r="E287">
            <v>0</v>
          </cell>
        </row>
        <row r="288">
          <cell r="A288">
            <v>267</v>
          </cell>
          <cell r="E288">
            <v>0</v>
          </cell>
        </row>
        <row r="289">
          <cell r="A289">
            <v>268</v>
          </cell>
          <cell r="E289">
            <v>0</v>
          </cell>
        </row>
        <row r="290">
          <cell r="A290">
            <v>269</v>
          </cell>
          <cell r="E290">
            <v>0</v>
          </cell>
        </row>
        <row r="291">
          <cell r="A291">
            <v>270</v>
          </cell>
          <cell r="E291">
            <v>0</v>
          </cell>
        </row>
        <row r="292">
          <cell r="A292">
            <v>271</v>
          </cell>
          <cell r="E292">
            <v>0</v>
          </cell>
        </row>
        <row r="293">
          <cell r="A293">
            <v>272</v>
          </cell>
          <cell r="E293">
            <v>0</v>
          </cell>
        </row>
        <row r="294">
          <cell r="A294">
            <v>273</v>
          </cell>
          <cell r="E294">
            <v>0</v>
          </cell>
        </row>
        <row r="295">
          <cell r="A295">
            <v>274</v>
          </cell>
          <cell r="E295">
            <v>0</v>
          </cell>
        </row>
        <row r="296">
          <cell r="A296">
            <v>275</v>
          </cell>
          <cell r="E296">
            <v>0</v>
          </cell>
        </row>
        <row r="297">
          <cell r="A297">
            <v>276</v>
          </cell>
          <cell r="E297">
            <v>0</v>
          </cell>
        </row>
        <row r="298">
          <cell r="A298">
            <v>277</v>
          </cell>
          <cell r="E298">
            <v>0</v>
          </cell>
        </row>
        <row r="299">
          <cell r="A299">
            <v>278</v>
          </cell>
          <cell r="E299">
            <v>0</v>
          </cell>
        </row>
        <row r="300">
          <cell r="A300">
            <v>279</v>
          </cell>
          <cell r="E300">
            <v>0</v>
          </cell>
        </row>
        <row r="301">
          <cell r="A301">
            <v>280</v>
          </cell>
          <cell r="E301">
            <v>0</v>
          </cell>
        </row>
        <row r="303">
          <cell r="A303" t="str">
            <v>REF.</v>
          </cell>
          <cell r="B303" t="str">
            <v>MATERIAL DE PVC</v>
          </cell>
          <cell r="C303" t="str">
            <v>UNIDAD</v>
          </cell>
          <cell r="D303" t="str">
            <v>PRECIO</v>
          </cell>
          <cell r="E303" t="str">
            <v>TRANSPORTE</v>
          </cell>
        </row>
        <row r="305">
          <cell r="A305">
            <v>281</v>
          </cell>
          <cell r="B305" t="str">
            <v>Adaptador macho PF + UAD</v>
          </cell>
          <cell r="C305" t="str">
            <v>UN</v>
          </cell>
          <cell r="D305">
            <v>1166</v>
          </cell>
          <cell r="E305">
            <v>69.959999999999994</v>
          </cell>
        </row>
        <row r="306">
          <cell r="A306">
            <v>282</v>
          </cell>
          <cell r="B306" t="str">
            <v>Adaptador Novafor 6"</v>
          </cell>
          <cell r="C306" t="str">
            <v>UN</v>
          </cell>
          <cell r="D306">
            <v>17663</v>
          </cell>
          <cell r="E306">
            <v>1059.78</v>
          </cell>
        </row>
        <row r="307">
          <cell r="A307">
            <v>283</v>
          </cell>
          <cell r="B307" t="str">
            <v>Adaptador PVC-AC de 12" union Z</v>
          </cell>
          <cell r="C307" t="str">
            <v>UN</v>
          </cell>
          <cell r="D307">
            <v>268652</v>
          </cell>
          <cell r="E307">
            <v>16119.119999999999</v>
          </cell>
        </row>
        <row r="308">
          <cell r="A308">
            <v>284</v>
          </cell>
          <cell r="B308" t="str">
            <v>Adaptador PVC-AC de 3"</v>
          </cell>
          <cell r="C308" t="str">
            <v>UN</v>
          </cell>
          <cell r="D308">
            <v>16600</v>
          </cell>
          <cell r="E308">
            <v>996</v>
          </cell>
        </row>
        <row r="309">
          <cell r="A309">
            <v>285</v>
          </cell>
          <cell r="B309" t="str">
            <v>Adaptador PVC-AC de 4"</v>
          </cell>
          <cell r="C309" t="str">
            <v>UN</v>
          </cell>
          <cell r="D309">
            <v>18490</v>
          </cell>
          <cell r="E309">
            <v>1109.3999999999999</v>
          </cell>
        </row>
        <row r="310">
          <cell r="A310">
            <v>286</v>
          </cell>
          <cell r="B310" t="str">
            <v>Adaptador PVC-AC de 6" union Z</v>
          </cell>
          <cell r="C310" t="str">
            <v>UN</v>
          </cell>
          <cell r="D310">
            <v>44830</v>
          </cell>
          <cell r="E310">
            <v>2689.7999999999997</v>
          </cell>
        </row>
        <row r="311">
          <cell r="A311">
            <v>287</v>
          </cell>
          <cell r="B311" t="str">
            <v>Adaptador PVC-AC de 8" union Z</v>
          </cell>
          <cell r="C311" t="str">
            <v>UN</v>
          </cell>
          <cell r="D311">
            <v>61648</v>
          </cell>
          <cell r="E311">
            <v>3698.8799999999997</v>
          </cell>
        </row>
        <row r="312">
          <cell r="A312">
            <v>288</v>
          </cell>
          <cell r="B312" t="str">
            <v>Codo de gran radio PVC 3"x90º UZ-RDE 21</v>
          </cell>
          <cell r="C312" t="str">
            <v>UN</v>
          </cell>
          <cell r="D312">
            <v>47099</v>
          </cell>
          <cell r="E312">
            <v>2825.94</v>
          </cell>
        </row>
        <row r="313">
          <cell r="A313">
            <v>289</v>
          </cell>
          <cell r="B313" t="str">
            <v>Codo de gran radio PVC 4"x90º UZ-RDE 21</v>
          </cell>
          <cell r="C313" t="str">
            <v>UN</v>
          </cell>
          <cell r="D313">
            <v>90433</v>
          </cell>
          <cell r="E313">
            <v>5425.98</v>
          </cell>
        </row>
        <row r="314">
          <cell r="A314">
            <v>290</v>
          </cell>
          <cell r="B314" t="str">
            <v>Collar de derivación de 8" x 2"</v>
          </cell>
          <cell r="C314" t="str">
            <v>UN</v>
          </cell>
          <cell r="D314">
            <v>604406</v>
          </cell>
          <cell r="E314">
            <v>36264.36</v>
          </cell>
        </row>
        <row r="315">
          <cell r="A315">
            <v>291</v>
          </cell>
          <cell r="B315" t="str">
            <v>Collar de derivación PVC  3" x 1/2"</v>
          </cell>
          <cell r="C315" t="str">
            <v>UN</v>
          </cell>
          <cell r="D315">
            <v>11020</v>
          </cell>
          <cell r="E315">
            <v>661.19999999999993</v>
          </cell>
        </row>
        <row r="316">
          <cell r="A316">
            <v>292</v>
          </cell>
          <cell r="B316" t="str">
            <v>Lubricante para tubo PVC union mecánica</v>
          </cell>
          <cell r="C316" t="str">
            <v>LB</v>
          </cell>
          <cell r="D316">
            <v>11136</v>
          </cell>
          <cell r="E316">
            <v>668.16</v>
          </cell>
        </row>
        <row r="317">
          <cell r="A317">
            <v>293</v>
          </cell>
          <cell r="B317" t="str">
            <v>Manguera PVC  PF+UAD de 1/2"</v>
          </cell>
          <cell r="C317" t="str">
            <v>ML</v>
          </cell>
          <cell r="E317">
            <v>0</v>
          </cell>
        </row>
        <row r="318">
          <cell r="A318">
            <v>294</v>
          </cell>
          <cell r="B318" t="str">
            <v xml:space="preserve">Tapon soldar de 2" PVC </v>
          </cell>
          <cell r="C318" t="str">
            <v>UN</v>
          </cell>
          <cell r="E318">
            <v>0</v>
          </cell>
        </row>
        <row r="319">
          <cell r="A319">
            <v>295</v>
          </cell>
          <cell r="B319" t="str">
            <v xml:space="preserve">Tee PVC-RDE 21 de 3" x 3" x 2"  </v>
          </cell>
          <cell r="C319" t="str">
            <v>UN</v>
          </cell>
          <cell r="E319">
            <v>0</v>
          </cell>
        </row>
        <row r="320">
          <cell r="A320">
            <v>296</v>
          </cell>
          <cell r="B320" t="str">
            <v xml:space="preserve">Tee PVC-RDE 21 de 3" x 3" x 3"  </v>
          </cell>
          <cell r="C320" t="str">
            <v>UN</v>
          </cell>
          <cell r="E320">
            <v>0</v>
          </cell>
        </row>
        <row r="321">
          <cell r="A321">
            <v>297</v>
          </cell>
          <cell r="B321" t="str">
            <v xml:space="preserve">Tee PVC-RDE 21 de 4" x 4" x 4"  </v>
          </cell>
          <cell r="C321" t="str">
            <v>UN</v>
          </cell>
          <cell r="E321">
            <v>0</v>
          </cell>
        </row>
        <row r="322">
          <cell r="A322">
            <v>360</v>
          </cell>
          <cell r="B322" t="str">
            <v>Tubo PVC  D = 6" sello hermético NTC 3722</v>
          </cell>
          <cell r="C322" t="str">
            <v>ML</v>
          </cell>
          <cell r="E322">
            <v>0</v>
          </cell>
        </row>
        <row r="323">
          <cell r="A323">
            <v>298</v>
          </cell>
          <cell r="B323" t="str">
            <v>Tubo PVC  D = 12" sello hermético NTC 3722</v>
          </cell>
          <cell r="C323" t="str">
            <v>ML</v>
          </cell>
          <cell r="E323">
            <v>0</v>
          </cell>
        </row>
        <row r="324">
          <cell r="A324">
            <v>299</v>
          </cell>
          <cell r="B324" t="str">
            <v>Tubo PVC  D = 16" sello hermético NTC 3722</v>
          </cell>
          <cell r="C324" t="str">
            <v>ML</v>
          </cell>
          <cell r="E324">
            <v>0</v>
          </cell>
        </row>
        <row r="325">
          <cell r="A325">
            <v>300</v>
          </cell>
          <cell r="B325" t="str">
            <v>Tubo PVC  D = 20" sello hermético NTC 3722</v>
          </cell>
          <cell r="C325" t="str">
            <v>ML</v>
          </cell>
          <cell r="E325">
            <v>0</v>
          </cell>
        </row>
        <row r="326">
          <cell r="A326">
            <v>301</v>
          </cell>
          <cell r="B326" t="str">
            <v>Tubo PVC  D = 24" sello hermético NTC 3722</v>
          </cell>
          <cell r="C326" t="str">
            <v>ML</v>
          </cell>
          <cell r="E326">
            <v>0</v>
          </cell>
        </row>
        <row r="327">
          <cell r="A327">
            <v>302</v>
          </cell>
          <cell r="B327" t="str">
            <v>Tubo PVC  D= 160mm, pared estructural y sello hermético</v>
          </cell>
          <cell r="C327" t="str">
            <v>ML</v>
          </cell>
          <cell r="D327">
            <v>21103.333333333332</v>
          </cell>
          <cell r="E327">
            <v>1266.1999999999998</v>
          </cell>
        </row>
        <row r="328">
          <cell r="A328">
            <v>303</v>
          </cell>
          <cell r="B328" t="str">
            <v>Tubo PVC  D= 315mm,  pared estructural y sello hermético</v>
          </cell>
          <cell r="C328" t="str">
            <v>ML</v>
          </cell>
          <cell r="D328">
            <v>65542</v>
          </cell>
          <cell r="E328">
            <v>3932.52</v>
          </cell>
        </row>
        <row r="329">
          <cell r="A329">
            <v>304</v>
          </cell>
          <cell r="B329" t="str">
            <v xml:space="preserve">Tubo PVC  RDE 21 D= 12" union mecanica </v>
          </cell>
          <cell r="C329" t="str">
            <v>ML</v>
          </cell>
          <cell r="E329">
            <v>0</v>
          </cell>
        </row>
        <row r="330">
          <cell r="A330">
            <v>305</v>
          </cell>
          <cell r="B330" t="str">
            <v xml:space="preserve">Tubo PVC  RDE 21 D= 16" union mecanica </v>
          </cell>
          <cell r="C330" t="str">
            <v>ML</v>
          </cell>
          <cell r="E330">
            <v>0</v>
          </cell>
        </row>
        <row r="331">
          <cell r="A331">
            <v>306</v>
          </cell>
          <cell r="B331" t="str">
            <v xml:space="preserve">Tubo PVC  RDE 21 D= 2" union mecanica </v>
          </cell>
          <cell r="C331" t="str">
            <v>ML</v>
          </cell>
          <cell r="E331">
            <v>0</v>
          </cell>
        </row>
        <row r="332">
          <cell r="A332">
            <v>307</v>
          </cell>
          <cell r="B332" t="str">
            <v xml:space="preserve">Tubo PVC  RDE 21 D= 3" union mecanica </v>
          </cell>
          <cell r="C332" t="str">
            <v>ML</v>
          </cell>
          <cell r="E332">
            <v>0</v>
          </cell>
        </row>
        <row r="333">
          <cell r="A333">
            <v>308</v>
          </cell>
          <cell r="B333" t="str">
            <v xml:space="preserve">Tubo PVC  RDE 21 D= 4" union mecanica </v>
          </cell>
          <cell r="C333" t="str">
            <v>ML</v>
          </cell>
          <cell r="E333">
            <v>0</v>
          </cell>
        </row>
        <row r="334">
          <cell r="A334">
            <v>309</v>
          </cell>
          <cell r="B334" t="str">
            <v xml:space="preserve">Tubo PVC  RDE 21 D= 8" union mecanica </v>
          </cell>
          <cell r="C334" t="str">
            <v>ML</v>
          </cell>
          <cell r="E334">
            <v>0</v>
          </cell>
        </row>
        <row r="335">
          <cell r="A335">
            <v>310</v>
          </cell>
          <cell r="B335" t="str">
            <v>Tubo PVC D= 21", pared estructural y sello hermético.</v>
          </cell>
          <cell r="C335" t="str">
            <v>ML</v>
          </cell>
          <cell r="E335">
            <v>0</v>
          </cell>
        </row>
        <row r="336">
          <cell r="A336">
            <v>311</v>
          </cell>
          <cell r="B336" t="str">
            <v>Tubo PVC D= 27", pared estructural y sello hermético.</v>
          </cell>
          <cell r="C336" t="str">
            <v>ML</v>
          </cell>
          <cell r="E336">
            <v>0</v>
          </cell>
        </row>
        <row r="337">
          <cell r="A337">
            <v>312</v>
          </cell>
          <cell r="B337" t="str">
            <v>Unión para Tubería PVC de pared estructural de 27"</v>
          </cell>
          <cell r="C337" t="str">
            <v>UN</v>
          </cell>
          <cell r="E337">
            <v>0</v>
          </cell>
        </row>
        <row r="338">
          <cell r="A338">
            <v>313</v>
          </cell>
          <cell r="B338" t="str">
            <v>Unión rápida PVC 12"  RDE 21</v>
          </cell>
          <cell r="C338" t="str">
            <v>UN</v>
          </cell>
          <cell r="E338">
            <v>0</v>
          </cell>
        </row>
        <row r="339">
          <cell r="A339">
            <v>314</v>
          </cell>
          <cell r="B339" t="str">
            <v>Unión rápida PVC 2"  RDE 21</v>
          </cell>
          <cell r="C339" t="str">
            <v>UN</v>
          </cell>
          <cell r="E339">
            <v>0</v>
          </cell>
        </row>
        <row r="340">
          <cell r="A340">
            <v>315</v>
          </cell>
          <cell r="B340" t="str">
            <v>Unión rápida PVC 3"  RDE 21</v>
          </cell>
          <cell r="C340" t="str">
            <v>UN</v>
          </cell>
          <cell r="E340">
            <v>0</v>
          </cell>
        </row>
        <row r="341">
          <cell r="A341">
            <v>316</v>
          </cell>
          <cell r="B341" t="str">
            <v>Unión rápida PVC 4"  RDE 21</v>
          </cell>
          <cell r="C341" t="str">
            <v>UN</v>
          </cell>
          <cell r="E341">
            <v>0</v>
          </cell>
        </row>
        <row r="342">
          <cell r="A342">
            <v>317</v>
          </cell>
          <cell r="B342" t="str">
            <v>Unión rápida PVC 6"  RDE 21</v>
          </cell>
          <cell r="C342" t="str">
            <v>UN</v>
          </cell>
          <cell r="E342">
            <v>0</v>
          </cell>
        </row>
        <row r="343">
          <cell r="A343">
            <v>318</v>
          </cell>
          <cell r="B343" t="str">
            <v>Unión rápida PVC 8"  RDE 21</v>
          </cell>
          <cell r="C343" t="str">
            <v>UN</v>
          </cell>
          <cell r="E343">
            <v>0</v>
          </cell>
        </row>
        <row r="344">
          <cell r="A344">
            <v>319</v>
          </cell>
          <cell r="B344" t="str">
            <v>Unión reparación PVC 3"  RDE 21</v>
          </cell>
          <cell r="C344" t="str">
            <v>UN</v>
          </cell>
          <cell r="E344">
            <v>0</v>
          </cell>
        </row>
        <row r="345">
          <cell r="A345">
            <v>320</v>
          </cell>
          <cell r="B345" t="str">
            <v>Unión reparación PVC 4"  RDE 21</v>
          </cell>
          <cell r="C345" t="str">
            <v>UN</v>
          </cell>
          <cell r="E345">
            <v>0</v>
          </cell>
        </row>
        <row r="346">
          <cell r="A346">
            <v>321</v>
          </cell>
          <cell r="B346" t="str">
            <v xml:space="preserve">Union Universal de 16" </v>
          </cell>
          <cell r="C346" t="str">
            <v>UN</v>
          </cell>
          <cell r="E346">
            <v>0</v>
          </cell>
        </row>
        <row r="347">
          <cell r="A347">
            <v>322</v>
          </cell>
          <cell r="B347" t="str">
            <v xml:space="preserve">Union Universal de 20" </v>
          </cell>
          <cell r="C347" t="str">
            <v>UN</v>
          </cell>
          <cell r="E347">
            <v>0</v>
          </cell>
        </row>
        <row r="348">
          <cell r="A348">
            <v>323</v>
          </cell>
          <cell r="B348" t="str">
            <v xml:space="preserve">Unión reparación PVC 6"  </v>
          </cell>
          <cell r="C348" t="str">
            <v>UN</v>
          </cell>
          <cell r="D348">
            <v>24288</v>
          </cell>
          <cell r="E348">
            <v>1457.28</v>
          </cell>
        </row>
        <row r="349">
          <cell r="A349">
            <v>324</v>
          </cell>
          <cell r="B349" t="str">
            <v xml:space="preserve">Codo de 90º PVC de 2" </v>
          </cell>
          <cell r="C349" t="str">
            <v>UN</v>
          </cell>
          <cell r="D349">
            <v>5500</v>
          </cell>
          <cell r="E349">
            <v>330</v>
          </cell>
        </row>
        <row r="350">
          <cell r="A350">
            <v>325</v>
          </cell>
          <cell r="B350" t="str">
            <v>Tubo de PVC 2"</v>
          </cell>
          <cell r="C350" t="str">
            <v>ML</v>
          </cell>
          <cell r="D350">
            <v>6787.333333333333</v>
          </cell>
          <cell r="E350">
            <v>407.23999999999995</v>
          </cell>
        </row>
        <row r="351">
          <cell r="A351">
            <v>326</v>
          </cell>
          <cell r="B351" t="str">
            <v>Unión PVC de 2"</v>
          </cell>
          <cell r="C351" t="str">
            <v>UN</v>
          </cell>
          <cell r="D351">
            <v>2200</v>
          </cell>
          <cell r="E351">
            <v>132</v>
          </cell>
        </row>
        <row r="352">
          <cell r="A352">
            <v>327</v>
          </cell>
          <cell r="B352" t="str">
            <v>Soldadura PVC 1/4 de Gal.</v>
          </cell>
          <cell r="C352" t="str">
            <v>UN</v>
          </cell>
          <cell r="D352">
            <v>49390</v>
          </cell>
          <cell r="E352">
            <v>2963.4</v>
          </cell>
        </row>
        <row r="353">
          <cell r="A353">
            <v>328</v>
          </cell>
          <cell r="B353" t="str">
            <v>Limpiador PVC 1/4 de Gal</v>
          </cell>
          <cell r="C353" t="str">
            <v>UN</v>
          </cell>
          <cell r="D353">
            <v>23707</v>
          </cell>
          <cell r="E353">
            <v>1422.4199999999998</v>
          </cell>
        </row>
        <row r="354">
          <cell r="A354">
            <v>329</v>
          </cell>
          <cell r="B354" t="str">
            <v>Sifon de Piso 2" PVC</v>
          </cell>
          <cell r="C354" t="str">
            <v>UN</v>
          </cell>
          <cell r="D354">
            <v>4000</v>
          </cell>
          <cell r="E354">
            <v>240</v>
          </cell>
        </row>
        <row r="355">
          <cell r="A355">
            <v>330</v>
          </cell>
          <cell r="B355" t="str">
            <v>Tubo de PVC 4"</v>
          </cell>
          <cell r="C355" t="str">
            <v>ML</v>
          </cell>
          <cell r="D355">
            <v>14129.666666666666</v>
          </cell>
          <cell r="E355">
            <v>847.78</v>
          </cell>
        </row>
        <row r="356">
          <cell r="A356">
            <v>331</v>
          </cell>
          <cell r="B356" t="str">
            <v>Unión PVC de 4"</v>
          </cell>
          <cell r="C356" t="str">
            <v>UN</v>
          </cell>
          <cell r="D356">
            <v>4200</v>
          </cell>
          <cell r="E356">
            <v>252</v>
          </cell>
        </row>
        <row r="357">
          <cell r="A357">
            <v>332</v>
          </cell>
          <cell r="B357" t="str">
            <v xml:space="preserve">Codo de 90º PVC de 4" </v>
          </cell>
          <cell r="C357" t="str">
            <v>UN</v>
          </cell>
          <cell r="D357">
            <v>8018</v>
          </cell>
          <cell r="E357">
            <v>481.08</v>
          </cell>
        </row>
        <row r="358">
          <cell r="A358">
            <v>333</v>
          </cell>
          <cell r="B358" t="str">
            <v>Tubo de PVC 6"</v>
          </cell>
          <cell r="C358" t="str">
            <v>ML</v>
          </cell>
          <cell r="D358">
            <v>29923.833333333332</v>
          </cell>
          <cell r="E358">
            <v>1795.4299999999998</v>
          </cell>
        </row>
        <row r="359">
          <cell r="A359">
            <v>334</v>
          </cell>
          <cell r="B359" t="str">
            <v>Codo reventilado 90 1/8º cxc PVC</v>
          </cell>
          <cell r="C359" t="str">
            <v>UN</v>
          </cell>
          <cell r="D359">
            <v>13682</v>
          </cell>
          <cell r="E359">
            <v>820.92</v>
          </cell>
        </row>
        <row r="360">
          <cell r="A360">
            <v>335</v>
          </cell>
          <cell r="B360" t="str">
            <v>Tubo de PVC 6" ALL</v>
          </cell>
          <cell r="C360" t="str">
            <v>ML</v>
          </cell>
          <cell r="D360">
            <v>20090.5</v>
          </cell>
          <cell r="E360">
            <v>1205.43</v>
          </cell>
        </row>
        <row r="361">
          <cell r="A361">
            <v>336</v>
          </cell>
          <cell r="B361" t="str">
            <v>Tubo de PVC 4" ALL</v>
          </cell>
          <cell r="C361" t="str">
            <v>ML</v>
          </cell>
          <cell r="D361">
            <v>9963</v>
          </cell>
          <cell r="E361">
            <v>597.78</v>
          </cell>
        </row>
        <row r="362">
          <cell r="A362">
            <v>337</v>
          </cell>
          <cell r="B362" t="str">
            <v>Tubo de PVC 2" ALL</v>
          </cell>
          <cell r="C362" t="str">
            <v>ML</v>
          </cell>
          <cell r="D362">
            <v>4980</v>
          </cell>
          <cell r="E362">
            <v>298.8</v>
          </cell>
        </row>
        <row r="363">
          <cell r="A363">
            <v>338</v>
          </cell>
          <cell r="B363" t="str">
            <v xml:space="preserve">Codo de 90º PVC de 1/2" </v>
          </cell>
          <cell r="C363" t="str">
            <v>UN</v>
          </cell>
          <cell r="D363">
            <v>500</v>
          </cell>
          <cell r="E363">
            <v>30</v>
          </cell>
        </row>
        <row r="364">
          <cell r="A364">
            <v>339</v>
          </cell>
          <cell r="B364" t="str">
            <v>Tubo de PVC 1/2"</v>
          </cell>
          <cell r="C364" t="str">
            <v>ML</v>
          </cell>
          <cell r="D364">
            <v>2083.3333333333335</v>
          </cell>
          <cell r="E364">
            <v>125</v>
          </cell>
        </row>
        <row r="365">
          <cell r="A365">
            <v>340</v>
          </cell>
          <cell r="B365" t="str">
            <v>Unión PVC de 1/2"</v>
          </cell>
          <cell r="C365" t="str">
            <v>UN</v>
          </cell>
          <cell r="D365">
            <v>350</v>
          </cell>
          <cell r="E365">
            <v>21</v>
          </cell>
        </row>
        <row r="366">
          <cell r="A366">
            <v>341</v>
          </cell>
          <cell r="B366" t="str">
            <v>Registro de 1/2"</v>
          </cell>
          <cell r="C366" t="str">
            <v>UN</v>
          </cell>
          <cell r="D366">
            <v>12500</v>
          </cell>
          <cell r="E366">
            <v>750</v>
          </cell>
        </row>
        <row r="367">
          <cell r="A367">
            <v>342</v>
          </cell>
          <cell r="B367" t="str">
            <v>Tanque plastico de 1000 litros</v>
          </cell>
          <cell r="C367" t="str">
            <v>UN</v>
          </cell>
          <cell r="D367">
            <v>180000</v>
          </cell>
          <cell r="E367">
            <v>10800</v>
          </cell>
        </row>
        <row r="368">
          <cell r="A368">
            <v>343</v>
          </cell>
          <cell r="B368" t="str">
            <v>Tee de PVC 1/2"</v>
          </cell>
          <cell r="C368" t="str">
            <v>UN</v>
          </cell>
          <cell r="D368">
            <v>650</v>
          </cell>
          <cell r="E368">
            <v>39</v>
          </cell>
        </row>
        <row r="369">
          <cell r="A369">
            <v>344</v>
          </cell>
          <cell r="B369" t="str">
            <v>Adaptador macho 1/2"</v>
          </cell>
          <cell r="C369" t="str">
            <v>UN</v>
          </cell>
          <cell r="D369">
            <v>400</v>
          </cell>
          <cell r="E369">
            <v>24</v>
          </cell>
        </row>
        <row r="370">
          <cell r="A370">
            <v>345</v>
          </cell>
          <cell r="B370" t="str">
            <v>Adaptador hembra 1/2"</v>
          </cell>
          <cell r="C370" t="str">
            <v>UN</v>
          </cell>
          <cell r="D370">
            <v>350</v>
          </cell>
          <cell r="E370">
            <v>21</v>
          </cell>
        </row>
        <row r="371">
          <cell r="A371">
            <v>346</v>
          </cell>
          <cell r="B371" t="str">
            <v>Llave terminal</v>
          </cell>
          <cell r="C371" t="str">
            <v>UN</v>
          </cell>
          <cell r="D371">
            <v>4000</v>
          </cell>
          <cell r="E371">
            <v>240</v>
          </cell>
        </row>
        <row r="372">
          <cell r="A372">
            <v>347</v>
          </cell>
          <cell r="B372" t="str">
            <v>Tubo de PVC 1/2" agujerada</v>
          </cell>
          <cell r="C372" t="str">
            <v>ML</v>
          </cell>
          <cell r="D372">
            <v>2860</v>
          </cell>
          <cell r="E372">
            <v>171.6</v>
          </cell>
        </row>
        <row r="373">
          <cell r="A373">
            <v>348</v>
          </cell>
          <cell r="E373">
            <v>0</v>
          </cell>
        </row>
        <row r="374">
          <cell r="A374">
            <v>349</v>
          </cell>
          <cell r="E374">
            <v>0</v>
          </cell>
        </row>
        <row r="375">
          <cell r="A375">
            <v>350</v>
          </cell>
          <cell r="E375">
            <v>0</v>
          </cell>
        </row>
        <row r="376">
          <cell r="A376">
            <v>351</v>
          </cell>
          <cell r="E376">
            <v>0</v>
          </cell>
        </row>
        <row r="377">
          <cell r="A377">
            <v>352</v>
          </cell>
          <cell r="E377">
            <v>0</v>
          </cell>
        </row>
        <row r="378">
          <cell r="A378">
            <v>353</v>
          </cell>
          <cell r="E378">
            <v>0</v>
          </cell>
        </row>
        <row r="379">
          <cell r="A379">
            <v>354</v>
          </cell>
          <cell r="E379">
            <v>0</v>
          </cell>
        </row>
        <row r="380">
          <cell r="A380">
            <v>355</v>
          </cell>
          <cell r="E380">
            <v>0</v>
          </cell>
        </row>
        <row r="381">
          <cell r="A381">
            <v>356</v>
          </cell>
          <cell r="E381">
            <v>0</v>
          </cell>
        </row>
        <row r="382">
          <cell r="A382">
            <v>357</v>
          </cell>
          <cell r="E382">
            <v>0</v>
          </cell>
        </row>
        <row r="383">
          <cell r="A383">
            <v>358</v>
          </cell>
          <cell r="E383">
            <v>0</v>
          </cell>
        </row>
        <row r="384">
          <cell r="A384">
            <v>359</v>
          </cell>
          <cell r="E384">
            <v>0</v>
          </cell>
        </row>
        <row r="385">
          <cell r="A385">
            <v>360</v>
          </cell>
          <cell r="E385">
            <v>0</v>
          </cell>
        </row>
        <row r="387">
          <cell r="A387" t="str">
            <v>REF.</v>
          </cell>
          <cell r="B387" t="str">
            <v>MATERIAL DE PINTURAS</v>
          </cell>
          <cell r="C387" t="str">
            <v>UNIDAD</v>
          </cell>
          <cell r="D387" t="str">
            <v>PRECIO</v>
          </cell>
          <cell r="E387" t="str">
            <v>TRANSPORTE</v>
          </cell>
        </row>
        <row r="389">
          <cell r="A389">
            <v>361</v>
          </cell>
          <cell r="B389" t="str">
            <v>GRANIPLAST</v>
          </cell>
          <cell r="C389" t="str">
            <v>KG</v>
          </cell>
          <cell r="D389">
            <v>1200</v>
          </cell>
          <cell r="E389">
            <v>72</v>
          </cell>
        </row>
        <row r="390">
          <cell r="A390">
            <v>362</v>
          </cell>
          <cell r="B390" t="str">
            <v>Pintura en esmalte</v>
          </cell>
          <cell r="C390" t="str">
            <v>GL</v>
          </cell>
          <cell r="D390">
            <v>39000</v>
          </cell>
          <cell r="E390">
            <v>2340</v>
          </cell>
        </row>
        <row r="391">
          <cell r="A391">
            <v>363</v>
          </cell>
          <cell r="B391" t="str">
            <v>Solvente para esmalte</v>
          </cell>
          <cell r="C391" t="str">
            <v>GL</v>
          </cell>
          <cell r="D391">
            <v>6000</v>
          </cell>
          <cell r="E391">
            <v>360</v>
          </cell>
        </row>
        <row r="392">
          <cell r="A392">
            <v>364</v>
          </cell>
          <cell r="B392" t="str">
            <v>Anticoorosivo</v>
          </cell>
          <cell r="C392" t="str">
            <v>Gl</v>
          </cell>
          <cell r="D392">
            <v>36000</v>
          </cell>
          <cell r="E392">
            <v>2160</v>
          </cell>
        </row>
        <row r="393">
          <cell r="A393">
            <v>365</v>
          </cell>
          <cell r="B393" t="str">
            <v>Vinilo tipo A</v>
          </cell>
          <cell r="C393" t="str">
            <v>Gl</v>
          </cell>
          <cell r="D393">
            <v>35000</v>
          </cell>
          <cell r="E393">
            <v>2100</v>
          </cell>
        </row>
        <row r="394">
          <cell r="A394">
            <v>366</v>
          </cell>
          <cell r="B394" t="str">
            <v>CINTA DE ENMASCARAR</v>
          </cell>
          <cell r="C394" t="str">
            <v>UND</v>
          </cell>
          <cell r="D394">
            <v>4000</v>
          </cell>
          <cell r="E394">
            <v>240</v>
          </cell>
        </row>
        <row r="395">
          <cell r="A395">
            <v>367</v>
          </cell>
          <cell r="E395">
            <v>0</v>
          </cell>
        </row>
        <row r="396">
          <cell r="A396">
            <v>368</v>
          </cell>
          <cell r="E396">
            <v>0</v>
          </cell>
        </row>
        <row r="397">
          <cell r="A397">
            <v>369</v>
          </cell>
          <cell r="E397">
            <v>0</v>
          </cell>
        </row>
        <row r="398">
          <cell r="A398">
            <v>370</v>
          </cell>
          <cell r="E398">
            <v>0</v>
          </cell>
        </row>
        <row r="399">
          <cell r="A399">
            <v>371</v>
          </cell>
          <cell r="E399">
            <v>0</v>
          </cell>
        </row>
        <row r="400">
          <cell r="A400">
            <v>372</v>
          </cell>
          <cell r="E400">
            <v>0</v>
          </cell>
        </row>
        <row r="401">
          <cell r="A401">
            <v>373</v>
          </cell>
          <cell r="E401">
            <v>0</v>
          </cell>
        </row>
        <row r="402">
          <cell r="A402">
            <v>374</v>
          </cell>
          <cell r="E402">
            <v>0</v>
          </cell>
        </row>
        <row r="403">
          <cell r="A403">
            <v>375</v>
          </cell>
          <cell r="E403">
            <v>0</v>
          </cell>
        </row>
        <row r="404">
          <cell r="A404">
            <v>376</v>
          </cell>
          <cell r="E404">
            <v>0</v>
          </cell>
        </row>
        <row r="405">
          <cell r="A405">
            <v>377</v>
          </cell>
          <cell r="E405">
            <v>0</v>
          </cell>
        </row>
        <row r="406">
          <cell r="A406">
            <v>378</v>
          </cell>
          <cell r="E406">
            <v>0</v>
          </cell>
        </row>
        <row r="407">
          <cell r="A407">
            <v>379</v>
          </cell>
          <cell r="E407">
            <v>0</v>
          </cell>
        </row>
        <row r="408">
          <cell r="A408">
            <v>380</v>
          </cell>
          <cell r="E408">
            <v>0</v>
          </cell>
        </row>
        <row r="409">
          <cell r="A409">
            <v>381</v>
          </cell>
          <cell r="E409">
            <v>0</v>
          </cell>
        </row>
        <row r="410">
          <cell r="A410">
            <v>382</v>
          </cell>
          <cell r="E410">
            <v>0</v>
          </cell>
        </row>
        <row r="411">
          <cell r="A411">
            <v>383</v>
          </cell>
          <cell r="E411">
            <v>0</v>
          </cell>
        </row>
        <row r="412">
          <cell r="A412">
            <v>384</v>
          </cell>
          <cell r="E412">
            <v>0</v>
          </cell>
        </row>
        <row r="413">
          <cell r="A413">
            <v>385</v>
          </cell>
          <cell r="E413">
            <v>0</v>
          </cell>
        </row>
        <row r="414">
          <cell r="A414">
            <v>386</v>
          </cell>
          <cell r="E414">
            <v>0</v>
          </cell>
        </row>
        <row r="415">
          <cell r="A415">
            <v>387</v>
          </cell>
          <cell r="E415">
            <v>0</v>
          </cell>
        </row>
        <row r="416">
          <cell r="A416">
            <v>388</v>
          </cell>
          <cell r="E416">
            <v>0</v>
          </cell>
        </row>
        <row r="417">
          <cell r="A417">
            <v>389</v>
          </cell>
          <cell r="E417">
            <v>0</v>
          </cell>
        </row>
        <row r="418">
          <cell r="A418">
            <v>390</v>
          </cell>
          <cell r="E418">
            <v>0</v>
          </cell>
        </row>
        <row r="420">
          <cell r="A420" t="str">
            <v>REF.</v>
          </cell>
          <cell r="B420" t="str">
            <v>MATERIAL VARIOS</v>
          </cell>
          <cell r="C420" t="str">
            <v>UNIDAD</v>
          </cell>
          <cell r="D420" t="str">
            <v>PRECIO</v>
          </cell>
          <cell r="E420" t="str">
            <v>TRANSPORTE</v>
          </cell>
        </row>
        <row r="422">
          <cell r="A422">
            <v>391</v>
          </cell>
          <cell r="B422" t="str">
            <v>Agua</v>
          </cell>
          <cell r="C422" t="str">
            <v>LT</v>
          </cell>
          <cell r="D422">
            <v>10</v>
          </cell>
          <cell r="E422">
            <v>0.6</v>
          </cell>
        </row>
        <row r="423">
          <cell r="A423">
            <v>392</v>
          </cell>
          <cell r="B423" t="str">
            <v>Arbol nativo, h &gt; 1,50 mts.</v>
          </cell>
          <cell r="C423" t="str">
            <v>UN</v>
          </cell>
          <cell r="D423">
            <v>20000</v>
          </cell>
          <cell r="E423">
            <v>1200</v>
          </cell>
        </row>
        <row r="424">
          <cell r="A424">
            <v>393</v>
          </cell>
          <cell r="B424" t="str">
            <v xml:space="preserve">Cemento asfáltico grado de penetraciòn 80-100 (debe cumplir con especificación INVIAS, art.410/02). </v>
          </cell>
          <cell r="C424" t="str">
            <v>GL</v>
          </cell>
          <cell r="D424">
            <v>4500</v>
          </cell>
          <cell r="E424">
            <v>270</v>
          </cell>
        </row>
        <row r="425">
          <cell r="A425">
            <v>394</v>
          </cell>
          <cell r="B425" t="str">
            <v>Cemento asfaltico para bacheo tipo MDC-0 debe cumplir especificaciòn INVIAS art.450/02.E=0.05</v>
          </cell>
          <cell r="C425" t="str">
            <v>M3</v>
          </cell>
          <cell r="D425">
            <v>227000</v>
          </cell>
          <cell r="E425">
            <v>13620</v>
          </cell>
        </row>
        <row r="426">
          <cell r="A426">
            <v>395</v>
          </cell>
          <cell r="B426" t="str">
            <v>Digitacion de plano, incluye impresión</v>
          </cell>
          <cell r="C426" t="str">
            <v>UN</v>
          </cell>
          <cell r="D426">
            <v>80000</v>
          </cell>
          <cell r="E426">
            <v>4800</v>
          </cell>
        </row>
        <row r="427">
          <cell r="A427">
            <v>396</v>
          </cell>
          <cell r="B427" t="str">
            <v>Imprimante para via</v>
          </cell>
          <cell r="C427" t="str">
            <v>LT</v>
          </cell>
          <cell r="D427">
            <v>920</v>
          </cell>
          <cell r="E427">
            <v>55.199999999999996</v>
          </cell>
        </row>
        <row r="428">
          <cell r="A428">
            <v>397</v>
          </cell>
          <cell r="B428" t="str">
            <v>Kit Silla Yee 300x160mm.  Incluye: silla yee, abrazadera y empaque de caucho.</v>
          </cell>
          <cell r="C428" t="str">
            <v>UN</v>
          </cell>
          <cell r="D428">
            <v>88941</v>
          </cell>
          <cell r="E428">
            <v>5336.46</v>
          </cell>
        </row>
        <row r="429">
          <cell r="A429">
            <v>398</v>
          </cell>
          <cell r="B429" t="str">
            <v>Mogador informativo</v>
          </cell>
          <cell r="C429" t="str">
            <v>UN</v>
          </cell>
          <cell r="D429">
            <v>2450000</v>
          </cell>
          <cell r="E429">
            <v>147000</v>
          </cell>
        </row>
        <row r="430">
          <cell r="A430">
            <v>399</v>
          </cell>
          <cell r="B430" t="str">
            <v>Polipropileno de color</v>
          </cell>
          <cell r="C430" t="str">
            <v>M2</v>
          </cell>
          <cell r="D430">
            <v>1900</v>
          </cell>
          <cell r="E430">
            <v>114</v>
          </cell>
        </row>
        <row r="431">
          <cell r="A431">
            <v>400</v>
          </cell>
          <cell r="B431" t="str">
            <v>Señalización horizontal: Flecha con microesfera marca 3M al 60% con pintura reflectiva tipo T. P., según norma INVIAS</v>
          </cell>
          <cell r="C431" t="str">
            <v>UN</v>
          </cell>
          <cell r="D431">
            <v>28000</v>
          </cell>
          <cell r="E431">
            <v>1680</v>
          </cell>
        </row>
        <row r="432">
          <cell r="A432">
            <v>401</v>
          </cell>
          <cell r="B432" t="str">
            <v>Señalización horizontal: Linea de cebra con microesfera marca 3M al 60% con pintura reflectiva tipo T. P., según norma INVIAS</v>
          </cell>
          <cell r="C432" t="str">
            <v>ML</v>
          </cell>
          <cell r="D432">
            <v>5000</v>
          </cell>
          <cell r="E432">
            <v>300</v>
          </cell>
        </row>
        <row r="433">
          <cell r="A433">
            <v>402</v>
          </cell>
          <cell r="B433" t="str">
            <v>Señalización Vertical: Señal preventiva o reglamentaria; en angulo 2" x 2" x 1/4", según norma INVIAS</v>
          </cell>
          <cell r="C433" t="str">
            <v>UN</v>
          </cell>
          <cell r="D433">
            <v>250000</v>
          </cell>
          <cell r="E433">
            <v>15000</v>
          </cell>
        </row>
        <row r="434">
          <cell r="A434">
            <v>403</v>
          </cell>
          <cell r="B434" t="str">
            <v>Impermeabilizante SIKA</v>
          </cell>
          <cell r="C434" t="str">
            <v>Kg</v>
          </cell>
          <cell r="D434">
            <v>68900</v>
          </cell>
          <cell r="E434">
            <v>4134</v>
          </cell>
        </row>
        <row r="435">
          <cell r="A435">
            <v>404</v>
          </cell>
          <cell r="B435" t="str">
            <v>Lavamanos Institucional Briggs</v>
          </cell>
          <cell r="C435" t="str">
            <v>UN</v>
          </cell>
          <cell r="D435">
            <v>130000</v>
          </cell>
          <cell r="E435">
            <v>7800</v>
          </cell>
        </row>
        <row r="436">
          <cell r="A436">
            <v>405</v>
          </cell>
          <cell r="B436" t="str">
            <v>Sanitario</v>
          </cell>
          <cell r="C436" t="str">
            <v>GL</v>
          </cell>
          <cell r="D436">
            <v>112000</v>
          </cell>
          <cell r="E436">
            <v>6720</v>
          </cell>
        </row>
        <row r="437">
          <cell r="A437">
            <v>406</v>
          </cell>
          <cell r="B437" t="str">
            <v>Juego de cancha multiple en tuberia de 2"</v>
          </cell>
          <cell r="C437" t="str">
            <v>GL</v>
          </cell>
          <cell r="D437">
            <v>3600000</v>
          </cell>
          <cell r="E437">
            <v>216000</v>
          </cell>
        </row>
        <row r="438">
          <cell r="A438">
            <v>407</v>
          </cell>
          <cell r="B438" t="str">
            <v>Vidrio liso 4 mm</v>
          </cell>
          <cell r="C438" t="str">
            <v>M2</v>
          </cell>
          <cell r="D438">
            <v>19500</v>
          </cell>
          <cell r="E438">
            <v>1170</v>
          </cell>
        </row>
        <row r="439">
          <cell r="A439">
            <v>408</v>
          </cell>
          <cell r="B439" t="str">
            <v>Vidrio templado de 5 mm</v>
          </cell>
          <cell r="C439" t="str">
            <v>M2</v>
          </cell>
          <cell r="D439">
            <v>23400</v>
          </cell>
          <cell r="E439">
            <v>1404</v>
          </cell>
        </row>
        <row r="440">
          <cell r="A440">
            <v>409</v>
          </cell>
          <cell r="E440">
            <v>0</v>
          </cell>
        </row>
        <row r="441">
          <cell r="A441">
            <v>410</v>
          </cell>
          <cell r="E441">
            <v>0</v>
          </cell>
        </row>
        <row r="442">
          <cell r="A442">
            <v>411</v>
          </cell>
          <cell r="E442">
            <v>0</v>
          </cell>
        </row>
        <row r="443">
          <cell r="A443">
            <v>412</v>
          </cell>
          <cell r="E443">
            <v>0</v>
          </cell>
        </row>
        <row r="444">
          <cell r="A444">
            <v>413</v>
          </cell>
          <cell r="E444">
            <v>0</v>
          </cell>
        </row>
        <row r="445">
          <cell r="A445">
            <v>414</v>
          </cell>
          <cell r="E445">
            <v>0</v>
          </cell>
        </row>
        <row r="446">
          <cell r="A446">
            <v>415</v>
          </cell>
          <cell r="E446">
            <v>0</v>
          </cell>
        </row>
        <row r="447">
          <cell r="A447">
            <v>416</v>
          </cell>
          <cell r="E447">
            <v>0</v>
          </cell>
        </row>
        <row r="448">
          <cell r="A448">
            <v>417</v>
          </cell>
          <cell r="E448">
            <v>0</v>
          </cell>
        </row>
        <row r="449">
          <cell r="A449">
            <v>418</v>
          </cell>
          <cell r="E449">
            <v>0</v>
          </cell>
        </row>
        <row r="450">
          <cell r="A450">
            <v>419</v>
          </cell>
          <cell r="E450">
            <v>0</v>
          </cell>
        </row>
        <row r="451">
          <cell r="A451">
            <v>420</v>
          </cell>
          <cell r="E451">
            <v>0</v>
          </cell>
        </row>
        <row r="452">
          <cell r="A452">
            <v>421</v>
          </cell>
          <cell r="E452">
            <v>0</v>
          </cell>
        </row>
        <row r="453">
          <cell r="A453">
            <v>422</v>
          </cell>
          <cell r="E453">
            <v>0</v>
          </cell>
        </row>
        <row r="454">
          <cell r="A454">
            <v>423</v>
          </cell>
          <cell r="E454">
            <v>0</v>
          </cell>
        </row>
        <row r="455">
          <cell r="A455">
            <v>424</v>
          </cell>
          <cell r="E455">
            <v>0</v>
          </cell>
        </row>
        <row r="456">
          <cell r="A456">
            <v>425</v>
          </cell>
          <cell r="E456">
            <v>0</v>
          </cell>
        </row>
        <row r="457">
          <cell r="A457">
            <v>426</v>
          </cell>
          <cell r="E457">
            <v>0</v>
          </cell>
        </row>
        <row r="458">
          <cell r="A458">
            <v>427</v>
          </cell>
          <cell r="E458">
            <v>0</v>
          </cell>
        </row>
        <row r="459">
          <cell r="A459">
            <v>428</v>
          </cell>
          <cell r="E459">
            <v>0</v>
          </cell>
        </row>
        <row r="460">
          <cell r="A460">
            <v>429</v>
          </cell>
          <cell r="E460">
            <v>0</v>
          </cell>
        </row>
        <row r="461">
          <cell r="A461">
            <v>430</v>
          </cell>
          <cell r="E461">
            <v>0</v>
          </cell>
        </row>
        <row r="462">
          <cell r="A462">
            <v>431</v>
          </cell>
          <cell r="E462">
            <v>0</v>
          </cell>
        </row>
        <row r="463">
          <cell r="A463">
            <v>432</v>
          </cell>
          <cell r="E463">
            <v>0</v>
          </cell>
        </row>
        <row r="464">
          <cell r="A464">
            <v>433</v>
          </cell>
          <cell r="E464">
            <v>0</v>
          </cell>
        </row>
        <row r="465">
          <cell r="A465">
            <v>434</v>
          </cell>
          <cell r="E465">
            <v>0</v>
          </cell>
        </row>
        <row r="466">
          <cell r="A466">
            <v>435</v>
          </cell>
          <cell r="E466">
            <v>0</v>
          </cell>
        </row>
        <row r="467">
          <cell r="A467">
            <v>436</v>
          </cell>
          <cell r="E467">
            <v>0</v>
          </cell>
        </row>
        <row r="468">
          <cell r="A468">
            <v>437</v>
          </cell>
          <cell r="E468">
            <v>0</v>
          </cell>
        </row>
        <row r="469">
          <cell r="A469">
            <v>438</v>
          </cell>
          <cell r="E469">
            <v>0</v>
          </cell>
        </row>
        <row r="470">
          <cell r="A470">
            <v>439</v>
          </cell>
          <cell r="E470">
            <v>0</v>
          </cell>
        </row>
        <row r="471">
          <cell r="A471">
            <v>440</v>
          </cell>
          <cell r="E471">
            <v>0</v>
          </cell>
        </row>
        <row r="472">
          <cell r="A472">
            <v>441</v>
          </cell>
          <cell r="E472">
            <v>0</v>
          </cell>
        </row>
        <row r="473">
          <cell r="A473">
            <v>442</v>
          </cell>
          <cell r="E473">
            <v>0</v>
          </cell>
        </row>
        <row r="474">
          <cell r="A474">
            <v>443</v>
          </cell>
          <cell r="E474">
            <v>0</v>
          </cell>
        </row>
        <row r="475">
          <cell r="A475">
            <v>444</v>
          </cell>
          <cell r="E475">
            <v>0</v>
          </cell>
        </row>
        <row r="476">
          <cell r="A476">
            <v>445</v>
          </cell>
          <cell r="E476">
            <v>0</v>
          </cell>
        </row>
        <row r="477">
          <cell r="A477">
            <v>446</v>
          </cell>
          <cell r="E477">
            <v>0</v>
          </cell>
        </row>
        <row r="478">
          <cell r="A478">
            <v>447</v>
          </cell>
          <cell r="E478">
            <v>0</v>
          </cell>
        </row>
        <row r="479">
          <cell r="A479">
            <v>448</v>
          </cell>
          <cell r="E479">
            <v>0</v>
          </cell>
        </row>
        <row r="480">
          <cell r="A480">
            <v>449</v>
          </cell>
          <cell r="E480">
            <v>0</v>
          </cell>
        </row>
        <row r="481">
          <cell r="A481">
            <v>450</v>
          </cell>
          <cell r="E481">
            <v>0</v>
          </cell>
        </row>
        <row r="483">
          <cell r="A483" t="str">
            <v>REF.</v>
          </cell>
          <cell r="B483" t="str">
            <v>MATERIAL CARPINTERIA METALICA</v>
          </cell>
          <cell r="C483" t="str">
            <v>UNIDAD</v>
          </cell>
          <cell r="D483" t="str">
            <v>PRECIO</v>
          </cell>
          <cell r="E483" t="str">
            <v>TRANSPORTE</v>
          </cell>
        </row>
        <row r="485">
          <cell r="A485">
            <v>451</v>
          </cell>
          <cell r="B485" t="str">
            <v>Alambre Negro</v>
          </cell>
          <cell r="C485" t="str">
            <v>KG</v>
          </cell>
          <cell r="D485">
            <v>1500</v>
          </cell>
          <cell r="E485">
            <v>90</v>
          </cell>
        </row>
        <row r="486">
          <cell r="A486">
            <v>452</v>
          </cell>
          <cell r="B486" t="str">
            <v>Angulo 1/8"x2"</v>
          </cell>
          <cell r="C486" t="str">
            <v>ML</v>
          </cell>
          <cell r="D486">
            <v>7500</v>
          </cell>
          <cell r="E486">
            <v>450</v>
          </cell>
        </row>
        <row r="487">
          <cell r="A487">
            <v>453</v>
          </cell>
          <cell r="B487" t="str">
            <v>Angulo 3/16"x2"</v>
          </cell>
          <cell r="C487" t="str">
            <v>ML</v>
          </cell>
          <cell r="D487">
            <v>10100</v>
          </cell>
          <cell r="E487">
            <v>606</v>
          </cell>
        </row>
        <row r="488">
          <cell r="A488">
            <v>454</v>
          </cell>
          <cell r="B488" t="str">
            <v>Angulo de 1"x1/8"</v>
          </cell>
          <cell r="C488" t="str">
            <v>ML</v>
          </cell>
          <cell r="D488">
            <v>1950</v>
          </cell>
          <cell r="E488">
            <v>117</v>
          </cell>
        </row>
        <row r="489">
          <cell r="A489">
            <v>455</v>
          </cell>
          <cell r="B489" t="str">
            <v>Angulo de 1"x1/8"</v>
          </cell>
          <cell r="C489" t="str">
            <v>ML</v>
          </cell>
          <cell r="D489">
            <v>2000</v>
          </cell>
          <cell r="E489">
            <v>120</v>
          </cell>
        </row>
        <row r="490">
          <cell r="A490">
            <v>456</v>
          </cell>
          <cell r="B490" t="str">
            <v>Angulo de 11/2" x 3/16</v>
          </cell>
          <cell r="C490" t="str">
            <v>ML</v>
          </cell>
          <cell r="D490">
            <v>6400</v>
          </cell>
          <cell r="E490">
            <v>384</v>
          </cell>
        </row>
        <row r="491">
          <cell r="A491">
            <v>457</v>
          </cell>
          <cell r="B491" t="str">
            <v>Angulo de 11/2"x1/8"</v>
          </cell>
          <cell r="C491" t="str">
            <v>ML</v>
          </cell>
          <cell r="D491">
            <v>6500</v>
          </cell>
          <cell r="E491">
            <v>390</v>
          </cell>
        </row>
        <row r="492">
          <cell r="A492">
            <v>458</v>
          </cell>
          <cell r="B492" t="str">
            <v>Angulo de 2 1/2" x 1/4</v>
          </cell>
          <cell r="C492" t="str">
            <v>ML</v>
          </cell>
          <cell r="D492">
            <v>13300</v>
          </cell>
          <cell r="E492">
            <v>798</v>
          </cell>
        </row>
        <row r="493">
          <cell r="A493">
            <v>459</v>
          </cell>
          <cell r="B493" t="str">
            <v>Angulo de 3/4"x1/8"</v>
          </cell>
          <cell r="C493" t="str">
            <v>ML</v>
          </cell>
          <cell r="D493">
            <v>1450</v>
          </cell>
          <cell r="E493">
            <v>87</v>
          </cell>
        </row>
        <row r="494">
          <cell r="A494">
            <v>460</v>
          </cell>
          <cell r="B494" t="str">
            <v>Anticorrosivo</v>
          </cell>
          <cell r="C494" t="str">
            <v>GL</v>
          </cell>
          <cell r="D494">
            <v>22000</v>
          </cell>
          <cell r="E494">
            <v>1320</v>
          </cell>
        </row>
        <row r="495">
          <cell r="A495">
            <v>461</v>
          </cell>
          <cell r="B495" t="str">
            <v xml:space="preserve">Arena </v>
          </cell>
          <cell r="C495" t="str">
            <v>M3</v>
          </cell>
          <cell r="D495">
            <v>35000</v>
          </cell>
          <cell r="E495">
            <v>2100</v>
          </cell>
        </row>
        <row r="496">
          <cell r="A496">
            <v>462</v>
          </cell>
          <cell r="B496" t="str">
            <v>Basculante tipo mariposa</v>
          </cell>
          <cell r="C496" t="str">
            <v>UN</v>
          </cell>
          <cell r="D496">
            <v>600</v>
          </cell>
          <cell r="E496">
            <v>36</v>
          </cell>
        </row>
        <row r="497">
          <cell r="A497">
            <v>463</v>
          </cell>
          <cell r="B497" t="str">
            <v xml:space="preserve">Bisagra </v>
          </cell>
          <cell r="C497" t="str">
            <v>UN</v>
          </cell>
          <cell r="D497">
            <v>750</v>
          </cell>
          <cell r="E497">
            <v>45</v>
          </cell>
        </row>
        <row r="498">
          <cell r="A498">
            <v>464</v>
          </cell>
          <cell r="B498" t="str">
            <v>Bisagra de 1/2"</v>
          </cell>
          <cell r="C498" t="str">
            <v>UN</v>
          </cell>
          <cell r="D498">
            <v>350</v>
          </cell>
          <cell r="E498">
            <v>21</v>
          </cell>
        </row>
        <row r="499">
          <cell r="A499">
            <v>465</v>
          </cell>
          <cell r="B499" t="str">
            <v>Bisagra de 5/8"</v>
          </cell>
          <cell r="C499" t="str">
            <v>UN</v>
          </cell>
          <cell r="D499">
            <v>500</v>
          </cell>
          <cell r="E499">
            <v>30</v>
          </cell>
        </row>
        <row r="500">
          <cell r="A500">
            <v>466</v>
          </cell>
          <cell r="B500" t="str">
            <v xml:space="preserve">Cemento Gris </v>
          </cell>
          <cell r="C500" t="str">
            <v>Saco</v>
          </cell>
          <cell r="D500">
            <v>12000</v>
          </cell>
          <cell r="E500">
            <v>720</v>
          </cell>
        </row>
        <row r="501">
          <cell r="A501">
            <v>467</v>
          </cell>
          <cell r="B501" t="str">
            <v>Chapa marca Vera sencilla</v>
          </cell>
          <cell r="C501" t="str">
            <v>UN</v>
          </cell>
          <cell r="D501">
            <v>18000</v>
          </cell>
          <cell r="E501">
            <v>1080</v>
          </cell>
        </row>
        <row r="502">
          <cell r="A502">
            <v>468</v>
          </cell>
          <cell r="B502" t="str">
            <v>Chapa marca Vera sencilla</v>
          </cell>
          <cell r="C502" t="str">
            <v>UN</v>
          </cell>
          <cell r="D502">
            <v>25000</v>
          </cell>
          <cell r="E502">
            <v>1500</v>
          </cell>
        </row>
        <row r="503">
          <cell r="A503">
            <v>469</v>
          </cell>
          <cell r="B503" t="str">
            <v>Correa tipo canal</v>
          </cell>
          <cell r="C503" t="str">
            <v>ML</v>
          </cell>
          <cell r="D503">
            <v>6600</v>
          </cell>
          <cell r="E503">
            <v>396</v>
          </cell>
        </row>
        <row r="504">
          <cell r="A504">
            <v>470</v>
          </cell>
          <cell r="B504" t="str">
            <v>Corredera</v>
          </cell>
          <cell r="C504" t="str">
            <v>UN</v>
          </cell>
          <cell r="D504">
            <v>1200</v>
          </cell>
          <cell r="E504">
            <v>72</v>
          </cell>
        </row>
        <row r="505">
          <cell r="A505">
            <v>471</v>
          </cell>
          <cell r="B505" t="str">
            <v>Corredera</v>
          </cell>
          <cell r="C505" t="str">
            <v>UN</v>
          </cell>
          <cell r="D505">
            <v>2500</v>
          </cell>
          <cell r="E505">
            <v>150</v>
          </cell>
        </row>
        <row r="506">
          <cell r="A506">
            <v>472</v>
          </cell>
          <cell r="B506" t="str">
            <v>Equipo electrico soldadura</v>
          </cell>
          <cell r="C506" t="str">
            <v>DIA</v>
          </cell>
          <cell r="D506">
            <v>30000</v>
          </cell>
          <cell r="E506">
            <v>1800</v>
          </cell>
        </row>
        <row r="507">
          <cell r="A507">
            <v>473</v>
          </cell>
          <cell r="B507" t="str">
            <v>Gasolina</v>
          </cell>
          <cell r="C507" t="str">
            <v>GL</v>
          </cell>
          <cell r="D507">
            <v>6000</v>
          </cell>
          <cell r="E507">
            <v>360</v>
          </cell>
        </row>
        <row r="508">
          <cell r="A508">
            <v>474</v>
          </cell>
          <cell r="B508" t="str">
            <v>Gravilla</v>
          </cell>
          <cell r="C508" t="str">
            <v>M3</v>
          </cell>
          <cell r="D508">
            <v>40000</v>
          </cell>
          <cell r="E508">
            <v>2400</v>
          </cell>
        </row>
        <row r="509">
          <cell r="A509">
            <v>475</v>
          </cell>
          <cell r="B509" t="str">
            <v>Lamina C.R. Cal.18</v>
          </cell>
          <cell r="C509" t="str">
            <v>M2</v>
          </cell>
          <cell r="D509">
            <v>26000</v>
          </cell>
          <cell r="E509">
            <v>1560</v>
          </cell>
        </row>
        <row r="510">
          <cell r="A510">
            <v>476</v>
          </cell>
          <cell r="B510" t="str">
            <v>Lamina C.R. Cal.20</v>
          </cell>
          <cell r="C510" t="str">
            <v>M2</v>
          </cell>
          <cell r="D510">
            <v>19500</v>
          </cell>
          <cell r="E510">
            <v>1170</v>
          </cell>
        </row>
        <row r="511">
          <cell r="A511">
            <v>477</v>
          </cell>
          <cell r="B511" t="str">
            <v>Lamina cal 16</v>
          </cell>
          <cell r="C511" t="str">
            <v>M2</v>
          </cell>
          <cell r="D511">
            <v>30500</v>
          </cell>
          <cell r="E511">
            <v>1830</v>
          </cell>
        </row>
        <row r="512">
          <cell r="A512">
            <v>478</v>
          </cell>
          <cell r="B512" t="str">
            <v>Malla eslabonada de 2x2 cal 10</v>
          </cell>
          <cell r="C512" t="str">
            <v>M2</v>
          </cell>
          <cell r="D512">
            <v>10000</v>
          </cell>
          <cell r="E512">
            <v>600</v>
          </cell>
        </row>
        <row r="513">
          <cell r="A513">
            <v>479</v>
          </cell>
          <cell r="B513" t="str">
            <v>Manija sencilla</v>
          </cell>
          <cell r="C513" t="str">
            <v>UN</v>
          </cell>
          <cell r="D513">
            <v>2000</v>
          </cell>
          <cell r="E513">
            <v>120</v>
          </cell>
        </row>
        <row r="514">
          <cell r="A514">
            <v>480</v>
          </cell>
          <cell r="B514" t="str">
            <v>Masilla</v>
          </cell>
          <cell r="C514" t="str">
            <v>GL</v>
          </cell>
          <cell r="D514">
            <v>18000</v>
          </cell>
          <cell r="E514">
            <v>1080</v>
          </cell>
        </row>
        <row r="515">
          <cell r="A515">
            <v>481</v>
          </cell>
          <cell r="B515" t="str">
            <v xml:space="preserve">Medallon de lujo </v>
          </cell>
          <cell r="C515" t="str">
            <v>UN</v>
          </cell>
          <cell r="D515">
            <v>5000</v>
          </cell>
          <cell r="E515">
            <v>300</v>
          </cell>
        </row>
        <row r="516">
          <cell r="A516">
            <v>482</v>
          </cell>
          <cell r="B516" t="str">
            <v>Pasador para puerta</v>
          </cell>
          <cell r="C516" t="str">
            <v>UN</v>
          </cell>
          <cell r="D516">
            <v>4000</v>
          </cell>
          <cell r="E516">
            <v>240</v>
          </cell>
        </row>
        <row r="517">
          <cell r="A517">
            <v>483</v>
          </cell>
          <cell r="B517" t="str">
            <v>Perno de 3/4"</v>
          </cell>
          <cell r="C517" t="str">
            <v>UN</v>
          </cell>
          <cell r="D517">
            <v>1500</v>
          </cell>
          <cell r="E517">
            <v>90</v>
          </cell>
        </row>
        <row r="518">
          <cell r="A518">
            <v>484</v>
          </cell>
          <cell r="B518" t="str">
            <v>Platina 1 1/2" x 1/8"</v>
          </cell>
          <cell r="C518" t="str">
            <v>ML</v>
          </cell>
          <cell r="D518">
            <v>1800</v>
          </cell>
          <cell r="E518">
            <v>108</v>
          </cell>
        </row>
        <row r="519">
          <cell r="A519">
            <v>485</v>
          </cell>
          <cell r="B519" t="str">
            <v>Platina 11/2" x 3/16</v>
          </cell>
          <cell r="C519" t="str">
            <v>ML</v>
          </cell>
          <cell r="D519">
            <v>3600</v>
          </cell>
          <cell r="E519">
            <v>216</v>
          </cell>
        </row>
        <row r="520">
          <cell r="A520">
            <v>486</v>
          </cell>
          <cell r="B520" t="str">
            <v>Platina de 1/2"x1/8"</v>
          </cell>
          <cell r="C520" t="str">
            <v>ML</v>
          </cell>
          <cell r="D520">
            <v>1300</v>
          </cell>
          <cell r="E520">
            <v>78</v>
          </cell>
        </row>
        <row r="521">
          <cell r="A521">
            <v>487</v>
          </cell>
          <cell r="B521" t="str">
            <v>Soldadura W.A. 6013</v>
          </cell>
          <cell r="C521" t="str">
            <v>KG</v>
          </cell>
          <cell r="D521">
            <v>4500</v>
          </cell>
          <cell r="E521">
            <v>270</v>
          </cell>
        </row>
        <row r="522">
          <cell r="A522">
            <v>488</v>
          </cell>
          <cell r="B522" t="str">
            <v>Tubo Aguas Negras 21/2"</v>
          </cell>
          <cell r="C522" t="str">
            <v>ML</v>
          </cell>
          <cell r="D522">
            <v>8550</v>
          </cell>
          <cell r="E522">
            <v>513</v>
          </cell>
        </row>
        <row r="523">
          <cell r="A523">
            <v>489</v>
          </cell>
          <cell r="B523" t="str">
            <v>Tubo cuadrado 11/2"</v>
          </cell>
          <cell r="C523" t="str">
            <v>ML</v>
          </cell>
          <cell r="D523">
            <v>2700</v>
          </cell>
          <cell r="E523">
            <v>162</v>
          </cell>
        </row>
        <row r="524">
          <cell r="A524">
            <v>490</v>
          </cell>
          <cell r="B524" t="str">
            <v>Tubo cuadrado de 1" cal 20</v>
          </cell>
          <cell r="C524" t="str">
            <v>Ml</v>
          </cell>
          <cell r="D524">
            <v>1500</v>
          </cell>
          <cell r="E524">
            <v>90</v>
          </cell>
        </row>
        <row r="525">
          <cell r="A525">
            <v>491</v>
          </cell>
          <cell r="B525" t="str">
            <v>Tubo cuadrado de 3/4"</v>
          </cell>
          <cell r="C525" t="str">
            <v>ML</v>
          </cell>
          <cell r="D525">
            <v>1350</v>
          </cell>
          <cell r="E525">
            <v>81</v>
          </cell>
        </row>
        <row r="526">
          <cell r="A526">
            <v>492</v>
          </cell>
          <cell r="B526" t="str">
            <v>Tubo de 2 x 1 cal. 20</v>
          </cell>
          <cell r="C526" t="str">
            <v>ML</v>
          </cell>
          <cell r="D526">
            <v>2500</v>
          </cell>
          <cell r="E526">
            <v>150</v>
          </cell>
        </row>
        <row r="527">
          <cell r="A527">
            <v>493</v>
          </cell>
          <cell r="B527" t="str">
            <v>Tubo en acero 3/4"</v>
          </cell>
          <cell r="C527" t="str">
            <v>ML</v>
          </cell>
          <cell r="D527">
            <v>2200</v>
          </cell>
          <cell r="E527">
            <v>132</v>
          </cell>
        </row>
        <row r="528">
          <cell r="A528">
            <v>494</v>
          </cell>
          <cell r="B528" t="str">
            <v>Tubo en acero cromado de 2"</v>
          </cell>
          <cell r="C528" t="str">
            <v>ML</v>
          </cell>
          <cell r="D528">
            <v>9100</v>
          </cell>
          <cell r="E528">
            <v>546</v>
          </cell>
        </row>
        <row r="529">
          <cell r="A529">
            <v>495</v>
          </cell>
          <cell r="B529" t="str">
            <v>Tubo galvanizado de 2"</v>
          </cell>
          <cell r="C529" t="str">
            <v>ML</v>
          </cell>
          <cell r="D529">
            <v>8000</v>
          </cell>
          <cell r="E529">
            <v>480</v>
          </cell>
        </row>
        <row r="530">
          <cell r="A530">
            <v>496</v>
          </cell>
          <cell r="B530" t="str">
            <v>tubo rectangular 10x4 Cal. 16</v>
          </cell>
          <cell r="C530" t="str">
            <v>ML</v>
          </cell>
          <cell r="D530">
            <v>9500</v>
          </cell>
          <cell r="E530">
            <v>570</v>
          </cell>
        </row>
        <row r="531">
          <cell r="A531">
            <v>497</v>
          </cell>
          <cell r="B531" t="str">
            <v>tubo rectangular 8 x 4</v>
          </cell>
          <cell r="C531" t="str">
            <v>ML</v>
          </cell>
          <cell r="D531">
            <v>4000</v>
          </cell>
          <cell r="E531">
            <v>240</v>
          </cell>
        </row>
        <row r="532">
          <cell r="A532">
            <v>498</v>
          </cell>
          <cell r="B532" t="str">
            <v>Varilla 1/4 " lisa</v>
          </cell>
          <cell r="C532" t="str">
            <v>kg</v>
          </cell>
          <cell r="D532">
            <v>2000</v>
          </cell>
          <cell r="E532">
            <v>120</v>
          </cell>
        </row>
        <row r="533">
          <cell r="A533">
            <v>499</v>
          </cell>
          <cell r="B533" t="str">
            <v>Varilla 5/8"</v>
          </cell>
          <cell r="C533" t="str">
            <v>ML</v>
          </cell>
          <cell r="D533">
            <v>2800</v>
          </cell>
          <cell r="E533">
            <v>168</v>
          </cell>
        </row>
        <row r="534">
          <cell r="A534">
            <v>500</v>
          </cell>
          <cell r="B534" t="str">
            <v>Varilla cuadrada de 10mm</v>
          </cell>
          <cell r="C534" t="str">
            <v>ML</v>
          </cell>
          <cell r="D534">
            <v>1450</v>
          </cell>
          <cell r="E534">
            <v>87</v>
          </cell>
        </row>
        <row r="535">
          <cell r="A535">
            <v>501</v>
          </cell>
          <cell r="B535" t="str">
            <v>Varilla de 1"</v>
          </cell>
          <cell r="C535" t="str">
            <v>ML</v>
          </cell>
          <cell r="D535">
            <v>10000</v>
          </cell>
          <cell r="E535">
            <v>600</v>
          </cell>
        </row>
        <row r="536">
          <cell r="A536">
            <v>502</v>
          </cell>
          <cell r="B536" t="str">
            <v>Varilla de 1/2 corrugada</v>
          </cell>
          <cell r="C536" t="str">
            <v>ML</v>
          </cell>
          <cell r="D536">
            <v>1900</v>
          </cell>
          <cell r="E536">
            <v>114</v>
          </cell>
        </row>
        <row r="537">
          <cell r="A537">
            <v>503</v>
          </cell>
          <cell r="B537" t="str">
            <v>Varilla de 1/2"</v>
          </cell>
          <cell r="C537" t="str">
            <v>ML</v>
          </cell>
          <cell r="D537">
            <v>1900</v>
          </cell>
          <cell r="E537">
            <v>114</v>
          </cell>
        </row>
        <row r="538">
          <cell r="A538">
            <v>504</v>
          </cell>
          <cell r="B538" t="str">
            <v>Varilla de 1/4 corrugada</v>
          </cell>
          <cell r="C538" t="str">
            <v>KG</v>
          </cell>
          <cell r="D538">
            <v>1900</v>
          </cell>
          <cell r="E538">
            <v>114</v>
          </cell>
        </row>
        <row r="539">
          <cell r="A539">
            <v>505</v>
          </cell>
          <cell r="B539" t="str">
            <v>Varilla de 3/8 corrugada</v>
          </cell>
          <cell r="C539" t="str">
            <v>ML</v>
          </cell>
          <cell r="D539">
            <v>1000</v>
          </cell>
          <cell r="E539">
            <v>60</v>
          </cell>
        </row>
        <row r="540">
          <cell r="A540">
            <v>506</v>
          </cell>
          <cell r="B540" t="str">
            <v>Varilla de 5/8" Corrugada</v>
          </cell>
          <cell r="C540" t="str">
            <v>ML</v>
          </cell>
          <cell r="D540">
            <v>3300</v>
          </cell>
          <cell r="E540">
            <v>198</v>
          </cell>
        </row>
        <row r="541">
          <cell r="A541">
            <v>507</v>
          </cell>
          <cell r="B541" t="str">
            <v>Cordon superior de 2" x 2" e=0.154"</v>
          </cell>
          <cell r="C541" t="str">
            <v>ML</v>
          </cell>
          <cell r="D541">
            <v>11200</v>
          </cell>
          <cell r="E541">
            <v>672</v>
          </cell>
        </row>
        <row r="542">
          <cell r="A542">
            <v>508</v>
          </cell>
          <cell r="B542" t="str">
            <v>Cordon superior de 2" x 1/8"</v>
          </cell>
          <cell r="C542" t="str">
            <v>ML</v>
          </cell>
          <cell r="D542">
            <v>10100</v>
          </cell>
          <cell r="E542">
            <v>606</v>
          </cell>
        </row>
        <row r="543">
          <cell r="A543">
            <v>509</v>
          </cell>
          <cell r="B543" t="str">
            <v>Cordon inferior de 1" x 1" e=0.095"</v>
          </cell>
          <cell r="C543" t="str">
            <v>ML</v>
          </cell>
          <cell r="D543">
            <v>8100</v>
          </cell>
          <cell r="E543">
            <v>486</v>
          </cell>
        </row>
        <row r="544">
          <cell r="A544">
            <v>510</v>
          </cell>
          <cell r="B544" t="str">
            <v xml:space="preserve">Cordon inferior de 1" x 3/16" </v>
          </cell>
          <cell r="C544" t="str">
            <v>ML</v>
          </cell>
          <cell r="D544">
            <v>7500</v>
          </cell>
          <cell r="E544">
            <v>450</v>
          </cell>
        </row>
        <row r="545">
          <cell r="A545">
            <v>511</v>
          </cell>
          <cell r="B545" t="str">
            <v>Cerpentin 1" x 1" e =0.095"</v>
          </cell>
          <cell r="C545" t="str">
            <v>ML</v>
          </cell>
          <cell r="D545">
            <v>2000</v>
          </cell>
          <cell r="E545">
            <v>120</v>
          </cell>
        </row>
        <row r="546">
          <cell r="A546">
            <v>512</v>
          </cell>
          <cell r="B546" t="str">
            <v xml:space="preserve">Cerpentin 1" x 3/16" </v>
          </cell>
          <cell r="C546" t="str">
            <v>ML</v>
          </cell>
          <cell r="D546">
            <v>2000</v>
          </cell>
          <cell r="E546">
            <v>120</v>
          </cell>
        </row>
        <row r="547">
          <cell r="A547">
            <v>513</v>
          </cell>
          <cell r="B547" t="str">
            <v>Correas metalicas Perfil Doble C 0,10 x 0,04 mt cal. 20</v>
          </cell>
          <cell r="C547" t="str">
            <v>ML</v>
          </cell>
          <cell r="D547">
            <v>6585</v>
          </cell>
          <cell r="E547">
            <v>395.09999999999997</v>
          </cell>
        </row>
        <row r="548">
          <cell r="A548">
            <v>514</v>
          </cell>
          <cell r="B548" t="str">
            <v>Esmalte color Blanco</v>
          </cell>
          <cell r="C548" t="str">
            <v>GL</v>
          </cell>
          <cell r="D548">
            <v>20600</v>
          </cell>
          <cell r="E548">
            <v>1236</v>
          </cell>
        </row>
        <row r="549">
          <cell r="A549">
            <v>515</v>
          </cell>
          <cell r="B549" t="str">
            <v>Medallon decorativo redondo</v>
          </cell>
          <cell r="C549" t="str">
            <v>UND</v>
          </cell>
          <cell r="D549">
            <v>5000</v>
          </cell>
          <cell r="E549">
            <v>300</v>
          </cell>
        </row>
        <row r="550">
          <cell r="A550">
            <v>516</v>
          </cell>
          <cell r="E550">
            <v>0</v>
          </cell>
        </row>
        <row r="551">
          <cell r="A551">
            <v>517</v>
          </cell>
          <cell r="E551">
            <v>0</v>
          </cell>
        </row>
        <row r="552">
          <cell r="A552">
            <v>518</v>
          </cell>
          <cell r="E552">
            <v>0</v>
          </cell>
        </row>
        <row r="553">
          <cell r="A553">
            <v>519</v>
          </cell>
          <cell r="E553">
            <v>0</v>
          </cell>
        </row>
        <row r="554">
          <cell r="A554">
            <v>520</v>
          </cell>
          <cell r="E554">
            <v>0</v>
          </cell>
        </row>
        <row r="555">
          <cell r="A555">
            <v>521</v>
          </cell>
          <cell r="E555">
            <v>0</v>
          </cell>
        </row>
        <row r="556">
          <cell r="A556">
            <v>522</v>
          </cell>
          <cell r="E556">
            <v>0</v>
          </cell>
        </row>
        <row r="557">
          <cell r="A557">
            <v>523</v>
          </cell>
          <cell r="E557">
            <v>0</v>
          </cell>
        </row>
        <row r="558">
          <cell r="A558">
            <v>524</v>
          </cell>
          <cell r="E558">
            <v>0</v>
          </cell>
        </row>
        <row r="559">
          <cell r="A559">
            <v>525</v>
          </cell>
          <cell r="E559">
            <v>0</v>
          </cell>
        </row>
        <row r="560">
          <cell r="A560">
            <v>526</v>
          </cell>
          <cell r="E560">
            <v>0</v>
          </cell>
        </row>
        <row r="561">
          <cell r="A561">
            <v>527</v>
          </cell>
          <cell r="E561">
            <v>0</v>
          </cell>
        </row>
        <row r="562">
          <cell r="A562">
            <v>528</v>
          </cell>
          <cell r="E562">
            <v>0</v>
          </cell>
        </row>
        <row r="563">
          <cell r="A563">
            <v>529</v>
          </cell>
          <cell r="E563">
            <v>0</v>
          </cell>
        </row>
        <row r="564">
          <cell r="A564">
            <v>530</v>
          </cell>
          <cell r="E564">
            <v>0</v>
          </cell>
        </row>
        <row r="565">
          <cell r="A565">
            <v>531</v>
          </cell>
          <cell r="E565">
            <v>0</v>
          </cell>
        </row>
        <row r="566">
          <cell r="A566">
            <v>532</v>
          </cell>
          <cell r="E566">
            <v>0</v>
          </cell>
        </row>
        <row r="567">
          <cell r="A567">
            <v>533</v>
          </cell>
          <cell r="E567">
            <v>0</v>
          </cell>
        </row>
        <row r="568">
          <cell r="A568">
            <v>534</v>
          </cell>
          <cell r="E568">
            <v>0</v>
          </cell>
        </row>
        <row r="569">
          <cell r="A569">
            <v>535</v>
          </cell>
          <cell r="E569">
            <v>0</v>
          </cell>
        </row>
        <row r="570">
          <cell r="A570">
            <v>536</v>
          </cell>
          <cell r="E570">
            <v>0</v>
          </cell>
        </row>
        <row r="571">
          <cell r="A571">
            <v>537</v>
          </cell>
          <cell r="E571">
            <v>0</v>
          </cell>
        </row>
        <row r="572">
          <cell r="A572">
            <v>538</v>
          </cell>
          <cell r="E572">
            <v>0</v>
          </cell>
        </row>
        <row r="573">
          <cell r="A573">
            <v>539</v>
          </cell>
          <cell r="E573">
            <v>0</v>
          </cell>
        </row>
        <row r="574">
          <cell r="A574">
            <v>540</v>
          </cell>
          <cell r="E574">
            <v>0</v>
          </cell>
        </row>
        <row r="575">
          <cell r="A575">
            <v>541</v>
          </cell>
          <cell r="E575">
            <v>0</v>
          </cell>
        </row>
        <row r="576">
          <cell r="A576">
            <v>542</v>
          </cell>
          <cell r="E576">
            <v>0</v>
          </cell>
        </row>
        <row r="577">
          <cell r="A577">
            <v>543</v>
          </cell>
          <cell r="E577">
            <v>0</v>
          </cell>
        </row>
        <row r="578">
          <cell r="A578">
            <v>544</v>
          </cell>
          <cell r="E578">
            <v>0</v>
          </cell>
        </row>
        <row r="579">
          <cell r="A579">
            <v>545</v>
          </cell>
          <cell r="E579">
            <v>0</v>
          </cell>
        </row>
        <row r="580">
          <cell r="A580">
            <v>546</v>
          </cell>
          <cell r="E580">
            <v>0</v>
          </cell>
        </row>
        <row r="581">
          <cell r="A581">
            <v>547</v>
          </cell>
          <cell r="E581">
            <v>0</v>
          </cell>
        </row>
        <row r="582">
          <cell r="A582">
            <v>548</v>
          </cell>
          <cell r="E582">
            <v>0</v>
          </cell>
        </row>
        <row r="583">
          <cell r="A583">
            <v>549</v>
          </cell>
          <cell r="E583">
            <v>0</v>
          </cell>
        </row>
        <row r="584">
          <cell r="A584">
            <v>550</v>
          </cell>
          <cell r="E584">
            <v>0</v>
          </cell>
        </row>
        <row r="586">
          <cell r="A586" t="str">
            <v>REF.</v>
          </cell>
          <cell r="B586" t="str">
            <v>MATERIAL CARPINTERIA DE MADERAS</v>
          </cell>
          <cell r="C586" t="str">
            <v>UNIDAD</v>
          </cell>
          <cell r="D586" t="str">
            <v>PRECIO</v>
          </cell>
          <cell r="E586" t="str">
            <v>TRANSPORTE</v>
          </cell>
        </row>
        <row r="588">
          <cell r="A588">
            <v>551</v>
          </cell>
          <cell r="B588" t="str">
            <v>Polin</v>
          </cell>
          <cell r="C588" t="str">
            <v>ML</v>
          </cell>
          <cell r="D588">
            <v>1500</v>
          </cell>
          <cell r="E588">
            <v>90</v>
          </cell>
        </row>
        <row r="589">
          <cell r="A589">
            <v>552</v>
          </cell>
          <cell r="B589" t="str">
            <v>Tabla burra de 0.30 x 3.00 mts</v>
          </cell>
          <cell r="C589" t="str">
            <v xml:space="preserve">UN </v>
          </cell>
          <cell r="D589">
            <v>7000</v>
          </cell>
          <cell r="E589">
            <v>420</v>
          </cell>
        </row>
        <row r="590">
          <cell r="A590">
            <v>553</v>
          </cell>
          <cell r="B590" t="str">
            <v>Estacas, pintura, puntillas</v>
          </cell>
          <cell r="C590" t="str">
            <v>GLB</v>
          </cell>
          <cell r="D590">
            <v>634</v>
          </cell>
          <cell r="E590">
            <v>38.04</v>
          </cell>
        </row>
        <row r="591">
          <cell r="A591">
            <v>554</v>
          </cell>
          <cell r="B591" t="str">
            <v>Guadua</v>
          </cell>
          <cell r="C591" t="str">
            <v>ML</v>
          </cell>
          <cell r="D591">
            <v>1500</v>
          </cell>
          <cell r="E591">
            <v>90</v>
          </cell>
        </row>
        <row r="592">
          <cell r="A592">
            <v>555</v>
          </cell>
          <cell r="B592" t="str">
            <v>Liston de Madera</v>
          </cell>
          <cell r="C592" t="str">
            <v>UN</v>
          </cell>
          <cell r="D592">
            <v>650</v>
          </cell>
          <cell r="E592">
            <v>39</v>
          </cell>
        </row>
        <row r="593">
          <cell r="A593">
            <v>556</v>
          </cell>
          <cell r="B593" t="str">
            <v>Cerco de madera de 0,50*0,10*3,00</v>
          </cell>
          <cell r="C593" t="str">
            <v>UN</v>
          </cell>
          <cell r="D593">
            <v>650</v>
          </cell>
          <cell r="E593">
            <v>39</v>
          </cell>
        </row>
        <row r="594">
          <cell r="A594">
            <v>557</v>
          </cell>
          <cell r="B594" t="str">
            <v>Puntilla de 2"</v>
          </cell>
          <cell r="C594" t="str">
            <v>LBR</v>
          </cell>
          <cell r="D594">
            <v>1500</v>
          </cell>
          <cell r="E594">
            <v>90</v>
          </cell>
        </row>
        <row r="595">
          <cell r="A595">
            <v>558</v>
          </cell>
          <cell r="E595">
            <v>0</v>
          </cell>
        </row>
        <row r="596">
          <cell r="A596">
            <v>559</v>
          </cell>
          <cell r="E596">
            <v>0</v>
          </cell>
        </row>
        <row r="597">
          <cell r="A597">
            <v>560</v>
          </cell>
          <cell r="E597">
            <v>0</v>
          </cell>
        </row>
        <row r="598">
          <cell r="A598">
            <v>561</v>
          </cell>
          <cell r="E598">
            <v>0</v>
          </cell>
        </row>
        <row r="599">
          <cell r="A599">
            <v>562</v>
          </cell>
          <cell r="E599">
            <v>0</v>
          </cell>
        </row>
        <row r="600">
          <cell r="A600">
            <v>563</v>
          </cell>
          <cell r="E600">
            <v>0</v>
          </cell>
        </row>
        <row r="601">
          <cell r="A601">
            <v>564</v>
          </cell>
          <cell r="E601">
            <v>0</v>
          </cell>
        </row>
        <row r="602">
          <cell r="A602">
            <v>565</v>
          </cell>
          <cell r="E602">
            <v>0</v>
          </cell>
        </row>
        <row r="603">
          <cell r="A603">
            <v>566</v>
          </cell>
          <cell r="E603">
            <v>0</v>
          </cell>
        </row>
        <row r="604">
          <cell r="A604">
            <v>567</v>
          </cell>
          <cell r="E604">
            <v>0</v>
          </cell>
        </row>
        <row r="605">
          <cell r="A605">
            <v>568</v>
          </cell>
          <cell r="E605">
            <v>0</v>
          </cell>
        </row>
        <row r="606">
          <cell r="A606">
            <v>569</v>
          </cell>
          <cell r="E606">
            <v>0</v>
          </cell>
        </row>
        <row r="607">
          <cell r="A607">
            <v>570</v>
          </cell>
          <cell r="E607">
            <v>0</v>
          </cell>
        </row>
        <row r="608">
          <cell r="A608">
            <v>571</v>
          </cell>
          <cell r="E608">
            <v>0</v>
          </cell>
        </row>
        <row r="609">
          <cell r="A609">
            <v>572</v>
          </cell>
          <cell r="E609">
            <v>0</v>
          </cell>
        </row>
        <row r="610">
          <cell r="A610">
            <v>573</v>
          </cell>
          <cell r="E610">
            <v>0</v>
          </cell>
        </row>
        <row r="611">
          <cell r="A611">
            <v>574</v>
          </cell>
          <cell r="E611">
            <v>0</v>
          </cell>
        </row>
        <row r="612">
          <cell r="A612">
            <v>575</v>
          </cell>
          <cell r="E612">
            <v>0</v>
          </cell>
        </row>
        <row r="613">
          <cell r="A613">
            <v>576</v>
          </cell>
          <cell r="E613">
            <v>0</v>
          </cell>
        </row>
        <row r="614">
          <cell r="A614">
            <v>577</v>
          </cell>
          <cell r="E614">
            <v>0</v>
          </cell>
        </row>
        <row r="615">
          <cell r="A615">
            <v>578</v>
          </cell>
          <cell r="E615">
            <v>0</v>
          </cell>
        </row>
        <row r="616">
          <cell r="A616">
            <v>579</v>
          </cell>
          <cell r="E616">
            <v>0</v>
          </cell>
        </row>
        <row r="617">
          <cell r="A617">
            <v>580</v>
          </cell>
          <cell r="E617">
            <v>0</v>
          </cell>
        </row>
        <row r="618">
          <cell r="A618">
            <v>581</v>
          </cell>
          <cell r="E618">
            <v>0</v>
          </cell>
        </row>
        <row r="619">
          <cell r="A619">
            <v>582</v>
          </cell>
          <cell r="E619">
            <v>0</v>
          </cell>
        </row>
        <row r="620">
          <cell r="A620">
            <v>583</v>
          </cell>
          <cell r="E620">
            <v>0</v>
          </cell>
        </row>
        <row r="621">
          <cell r="A621">
            <v>584</v>
          </cell>
          <cell r="E621">
            <v>0</v>
          </cell>
        </row>
        <row r="622">
          <cell r="A622">
            <v>585</v>
          </cell>
          <cell r="E622">
            <v>0</v>
          </cell>
        </row>
        <row r="623">
          <cell r="A623">
            <v>586</v>
          </cell>
          <cell r="E623">
            <v>0</v>
          </cell>
        </row>
        <row r="624">
          <cell r="A624">
            <v>587</v>
          </cell>
          <cell r="E624">
            <v>0</v>
          </cell>
        </row>
        <row r="625">
          <cell r="A625">
            <v>588</v>
          </cell>
          <cell r="E625">
            <v>0</v>
          </cell>
        </row>
        <row r="626">
          <cell r="A626">
            <v>589</v>
          </cell>
          <cell r="E626">
            <v>0</v>
          </cell>
        </row>
        <row r="627">
          <cell r="A627">
            <v>590</v>
          </cell>
          <cell r="E627">
            <v>0</v>
          </cell>
        </row>
        <row r="628">
          <cell r="A628">
            <v>591</v>
          </cell>
          <cell r="E628">
            <v>0</v>
          </cell>
        </row>
        <row r="629">
          <cell r="A629">
            <v>592</v>
          </cell>
          <cell r="E629">
            <v>0</v>
          </cell>
        </row>
        <row r="630">
          <cell r="A630">
            <v>593</v>
          </cell>
          <cell r="E630">
            <v>0</v>
          </cell>
        </row>
        <row r="631">
          <cell r="A631">
            <v>594</v>
          </cell>
          <cell r="E631">
            <v>0</v>
          </cell>
        </row>
        <row r="632">
          <cell r="A632">
            <v>595</v>
          </cell>
          <cell r="E632">
            <v>0</v>
          </cell>
        </row>
        <row r="633">
          <cell r="A633">
            <v>596</v>
          </cell>
          <cell r="E633">
            <v>0</v>
          </cell>
        </row>
        <row r="634">
          <cell r="A634">
            <v>597</v>
          </cell>
          <cell r="E634">
            <v>0</v>
          </cell>
        </row>
        <row r="635">
          <cell r="A635">
            <v>598</v>
          </cell>
          <cell r="E635">
            <v>0</v>
          </cell>
        </row>
        <row r="636">
          <cell r="A636">
            <v>599</v>
          </cell>
          <cell r="E636">
            <v>0</v>
          </cell>
        </row>
        <row r="637">
          <cell r="A637">
            <v>600</v>
          </cell>
          <cell r="E637">
            <v>0</v>
          </cell>
        </row>
        <row r="638">
          <cell r="A638">
            <v>601</v>
          </cell>
          <cell r="E638">
            <v>0</v>
          </cell>
        </row>
        <row r="639">
          <cell r="A639">
            <v>602</v>
          </cell>
          <cell r="E639">
            <v>0</v>
          </cell>
        </row>
        <row r="640">
          <cell r="A640">
            <v>603</v>
          </cell>
          <cell r="E640">
            <v>0</v>
          </cell>
        </row>
        <row r="641">
          <cell r="A641">
            <v>604</v>
          </cell>
          <cell r="E641">
            <v>0</v>
          </cell>
        </row>
        <row r="642">
          <cell r="A642">
            <v>605</v>
          </cell>
          <cell r="E642">
            <v>0</v>
          </cell>
        </row>
        <row r="643">
          <cell r="A643">
            <v>606</v>
          </cell>
          <cell r="E643">
            <v>0</v>
          </cell>
        </row>
        <row r="644">
          <cell r="A644">
            <v>607</v>
          </cell>
          <cell r="E644">
            <v>0</v>
          </cell>
        </row>
        <row r="645">
          <cell r="A645">
            <v>608</v>
          </cell>
          <cell r="E645">
            <v>0</v>
          </cell>
        </row>
        <row r="646">
          <cell r="A646">
            <v>609</v>
          </cell>
          <cell r="E646">
            <v>0</v>
          </cell>
        </row>
        <row r="647">
          <cell r="A647">
            <v>610</v>
          </cell>
          <cell r="E647">
            <v>0</v>
          </cell>
        </row>
        <row r="648">
          <cell r="A648">
            <v>611</v>
          </cell>
          <cell r="E648">
            <v>0</v>
          </cell>
        </row>
        <row r="649">
          <cell r="A649">
            <v>612</v>
          </cell>
          <cell r="E649">
            <v>0</v>
          </cell>
        </row>
        <row r="650">
          <cell r="A650">
            <v>613</v>
          </cell>
          <cell r="E650">
            <v>0</v>
          </cell>
        </row>
        <row r="651">
          <cell r="A651">
            <v>614</v>
          </cell>
          <cell r="E651">
            <v>0</v>
          </cell>
        </row>
        <row r="652">
          <cell r="A652">
            <v>615</v>
          </cell>
          <cell r="E652">
            <v>0</v>
          </cell>
        </row>
        <row r="653">
          <cell r="A653">
            <v>616</v>
          </cell>
          <cell r="E653">
            <v>0</v>
          </cell>
        </row>
        <row r="654">
          <cell r="A654">
            <v>617</v>
          </cell>
          <cell r="E654">
            <v>0</v>
          </cell>
        </row>
        <row r="655">
          <cell r="A655">
            <v>618</v>
          </cell>
          <cell r="E655">
            <v>0</v>
          </cell>
        </row>
        <row r="656">
          <cell r="A656">
            <v>619</v>
          </cell>
          <cell r="E656">
            <v>0</v>
          </cell>
        </row>
        <row r="657">
          <cell r="A657">
            <v>620</v>
          </cell>
          <cell r="E657">
            <v>0</v>
          </cell>
        </row>
        <row r="658">
          <cell r="A658">
            <v>621</v>
          </cell>
          <cell r="E658">
            <v>0</v>
          </cell>
        </row>
        <row r="659">
          <cell r="A659">
            <v>622</v>
          </cell>
          <cell r="E659">
            <v>0</v>
          </cell>
        </row>
        <row r="660">
          <cell r="A660">
            <v>623</v>
          </cell>
          <cell r="E660">
            <v>0</v>
          </cell>
        </row>
        <row r="661">
          <cell r="A661">
            <v>624</v>
          </cell>
          <cell r="E661">
            <v>0</v>
          </cell>
        </row>
        <row r="662">
          <cell r="A662">
            <v>625</v>
          </cell>
          <cell r="E662">
            <v>0</v>
          </cell>
        </row>
        <row r="663">
          <cell r="A663">
            <v>626</v>
          </cell>
          <cell r="E663">
            <v>0</v>
          </cell>
        </row>
        <row r="664">
          <cell r="A664">
            <v>627</v>
          </cell>
          <cell r="E664">
            <v>0</v>
          </cell>
        </row>
        <row r="665">
          <cell r="A665">
            <v>628</v>
          </cell>
          <cell r="E665">
            <v>0</v>
          </cell>
        </row>
        <row r="666">
          <cell r="A666">
            <v>629</v>
          </cell>
          <cell r="E666">
            <v>0</v>
          </cell>
        </row>
        <row r="667">
          <cell r="A667">
            <v>630</v>
          </cell>
          <cell r="E667">
            <v>0</v>
          </cell>
        </row>
        <row r="668">
          <cell r="A668">
            <v>631</v>
          </cell>
          <cell r="E668">
            <v>0</v>
          </cell>
        </row>
        <row r="669">
          <cell r="A669">
            <v>632</v>
          </cell>
          <cell r="E669">
            <v>0</v>
          </cell>
        </row>
        <row r="670">
          <cell r="A670">
            <v>633</v>
          </cell>
          <cell r="E670">
            <v>0</v>
          </cell>
        </row>
        <row r="671">
          <cell r="A671">
            <v>634</v>
          </cell>
          <cell r="E671">
            <v>0</v>
          </cell>
        </row>
        <row r="672">
          <cell r="A672">
            <v>635</v>
          </cell>
          <cell r="E672">
            <v>0</v>
          </cell>
        </row>
        <row r="673">
          <cell r="A673">
            <v>636</v>
          </cell>
          <cell r="E673">
            <v>0</v>
          </cell>
        </row>
        <row r="674">
          <cell r="A674">
            <v>637</v>
          </cell>
          <cell r="E674">
            <v>0</v>
          </cell>
        </row>
        <row r="675">
          <cell r="A675">
            <v>638</v>
          </cell>
          <cell r="E675">
            <v>0</v>
          </cell>
        </row>
        <row r="676">
          <cell r="A676">
            <v>639</v>
          </cell>
          <cell r="E676">
            <v>0</v>
          </cell>
        </row>
        <row r="677">
          <cell r="A677">
            <v>640</v>
          </cell>
          <cell r="E677">
            <v>0</v>
          </cell>
        </row>
        <row r="678">
          <cell r="A678">
            <v>641</v>
          </cell>
          <cell r="E678">
            <v>0</v>
          </cell>
        </row>
        <row r="679">
          <cell r="A679">
            <v>642</v>
          </cell>
          <cell r="E679">
            <v>0</v>
          </cell>
        </row>
        <row r="680">
          <cell r="A680">
            <v>643</v>
          </cell>
          <cell r="E680">
            <v>0</v>
          </cell>
        </row>
        <row r="681">
          <cell r="A681">
            <v>644</v>
          </cell>
          <cell r="E681">
            <v>0</v>
          </cell>
        </row>
        <row r="682">
          <cell r="A682">
            <v>645</v>
          </cell>
          <cell r="E682">
            <v>0</v>
          </cell>
        </row>
        <row r="683">
          <cell r="A683">
            <v>646</v>
          </cell>
          <cell r="E683">
            <v>0</v>
          </cell>
        </row>
        <row r="684">
          <cell r="A684">
            <v>647</v>
          </cell>
          <cell r="E684">
            <v>0</v>
          </cell>
        </row>
        <row r="685">
          <cell r="A685">
            <v>648</v>
          </cell>
          <cell r="E685">
            <v>0</v>
          </cell>
        </row>
        <row r="686">
          <cell r="A686">
            <v>649</v>
          </cell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E692">
            <v>0</v>
          </cell>
        </row>
        <row r="693">
          <cell r="E693">
            <v>0</v>
          </cell>
        </row>
        <row r="694">
          <cell r="B694" t="str">
            <v>PUNTILLA 1 A 3"</v>
          </cell>
          <cell r="C694" t="str">
            <v>KG</v>
          </cell>
          <cell r="D694">
            <v>1500</v>
          </cell>
          <cell r="E694">
            <v>90</v>
          </cell>
        </row>
        <row r="695">
          <cell r="B695" t="str">
            <v>ALAMBRE NEGRO No 18</v>
          </cell>
          <cell r="C695" t="str">
            <v>KG</v>
          </cell>
          <cell r="D695">
            <v>2250</v>
          </cell>
          <cell r="E695">
            <v>135</v>
          </cell>
        </row>
        <row r="696">
          <cell r="B696" t="str">
            <v>POLIN</v>
          </cell>
          <cell r="C696" t="str">
            <v>ML</v>
          </cell>
          <cell r="D696">
            <v>1500</v>
          </cell>
          <cell r="E696">
            <v>90</v>
          </cell>
        </row>
        <row r="697">
          <cell r="B697" t="str">
            <v>CEMENTO</v>
          </cell>
          <cell r="C697" t="str">
            <v>KG</v>
          </cell>
          <cell r="D697">
            <v>300</v>
          </cell>
          <cell r="E697">
            <v>18</v>
          </cell>
        </row>
        <row r="698">
          <cell r="B698" t="str">
            <v xml:space="preserve">ARENA </v>
          </cell>
          <cell r="C698" t="str">
            <v>M³</v>
          </cell>
          <cell r="D698">
            <v>20000</v>
          </cell>
          <cell r="E698">
            <v>1200</v>
          </cell>
        </row>
        <row r="699">
          <cell r="B699" t="str">
            <v>GRAVILLA TRITURADA</v>
          </cell>
          <cell r="C699" t="str">
            <v>M³</v>
          </cell>
          <cell r="D699">
            <v>54000</v>
          </cell>
          <cell r="E699">
            <v>3240</v>
          </cell>
        </row>
        <row r="700">
          <cell r="B700" t="str">
            <v>AGUA</v>
          </cell>
          <cell r="C700" t="str">
            <v>LT</v>
          </cell>
          <cell r="D700">
            <v>5</v>
          </cell>
          <cell r="E700">
            <v>0.3</v>
          </cell>
        </row>
        <row r="701">
          <cell r="B701" t="str">
            <v xml:space="preserve">RECEBO </v>
          </cell>
          <cell r="C701" t="str">
            <v>M³</v>
          </cell>
          <cell r="D701">
            <v>16000</v>
          </cell>
          <cell r="E701">
            <v>960</v>
          </cell>
        </row>
        <row r="702">
          <cell r="B702" t="str">
            <v>HIERRO No 5</v>
          </cell>
          <cell r="C702" t="str">
            <v>KG</v>
          </cell>
          <cell r="D702">
            <v>2200</v>
          </cell>
          <cell r="E702">
            <v>132</v>
          </cell>
        </row>
        <row r="703">
          <cell r="B703" t="str">
            <v>HIERRO DE 3/8</v>
          </cell>
          <cell r="C703" t="str">
            <v>KG</v>
          </cell>
          <cell r="D703">
            <v>2200</v>
          </cell>
          <cell r="E703">
            <v>132</v>
          </cell>
        </row>
        <row r="704">
          <cell r="B704" t="str">
            <v>MALLA ELECTROSOLDADA Q2</v>
          </cell>
          <cell r="C704" t="str">
            <v>Und</v>
          </cell>
          <cell r="D704">
            <v>43000</v>
          </cell>
          <cell r="E704">
            <v>2580</v>
          </cell>
        </row>
        <row r="705">
          <cell r="B705" t="str">
            <v>LADRILLO TOLETE</v>
          </cell>
          <cell r="C705" t="str">
            <v>Und</v>
          </cell>
          <cell r="D705">
            <v>240</v>
          </cell>
          <cell r="E705">
            <v>14.399999999999999</v>
          </cell>
        </row>
        <row r="706">
          <cell r="B706" t="str">
            <v>BLOQUE No 5 HUECO 12X20X30</v>
          </cell>
          <cell r="C706" t="str">
            <v>Und</v>
          </cell>
          <cell r="D706">
            <v>670</v>
          </cell>
          <cell r="E706">
            <v>40.199999999999996</v>
          </cell>
        </row>
        <row r="707">
          <cell r="B707" t="str">
            <v>ARENA FINA</v>
          </cell>
          <cell r="C707" t="str">
            <v>M³</v>
          </cell>
          <cell r="D707">
            <v>20000</v>
          </cell>
          <cell r="E707">
            <v>1200</v>
          </cell>
        </row>
        <row r="708">
          <cell r="B708" t="str">
            <v>MALLA GALLINERO</v>
          </cell>
          <cell r="C708" t="str">
            <v>M²</v>
          </cell>
          <cell r="D708">
            <v>1250</v>
          </cell>
          <cell r="E708">
            <v>75</v>
          </cell>
        </row>
        <row r="709">
          <cell r="B709" t="str">
            <v>PINTURA EN ESMALTE</v>
          </cell>
          <cell r="C709" t="str">
            <v>GAL</v>
          </cell>
          <cell r="D709">
            <v>39600</v>
          </cell>
          <cell r="E709">
            <v>2376</v>
          </cell>
        </row>
        <row r="710">
          <cell r="B710" t="str">
            <v>VENTANA CUADRADA (0.50X0.50) INCLUYE VIDRIO</v>
          </cell>
          <cell r="C710" t="str">
            <v>Und</v>
          </cell>
          <cell r="D710">
            <v>80000</v>
          </cell>
          <cell r="E710">
            <v>4800</v>
          </cell>
        </row>
        <row r="711">
          <cell r="B711" t="str">
            <v>TEJA TERMOACUSTIC + CABELLETE</v>
          </cell>
          <cell r="C711" t="str">
            <v>M2</v>
          </cell>
          <cell r="D711">
            <v>24000</v>
          </cell>
          <cell r="E711">
            <v>1440</v>
          </cell>
        </row>
        <row r="712">
          <cell r="B712" t="str">
            <v>TORNILLO FIJA ALA</v>
          </cell>
          <cell r="C712" t="str">
            <v>Und.</v>
          </cell>
          <cell r="D712">
            <v>350</v>
          </cell>
          <cell r="E712">
            <v>21</v>
          </cell>
        </row>
        <row r="713">
          <cell r="B713" t="str">
            <v>TORNILLO AUTOPERFORANTE</v>
          </cell>
          <cell r="C713" t="str">
            <v>Und.</v>
          </cell>
          <cell r="D713">
            <v>300</v>
          </cell>
          <cell r="E713">
            <v>18</v>
          </cell>
        </row>
        <row r="714">
          <cell r="B714" t="str">
            <v>GRANIPLAST</v>
          </cell>
          <cell r="C714" t="str">
            <v>KG</v>
          </cell>
          <cell r="D714">
            <v>1200</v>
          </cell>
          <cell r="E714">
            <v>72</v>
          </cell>
        </row>
        <row r="715">
          <cell r="B715" t="str">
            <v>GRANITO #2</v>
          </cell>
          <cell r="C715" t="str">
            <v>BT</v>
          </cell>
          <cell r="D715">
            <v>6000</v>
          </cell>
          <cell r="E715">
            <v>360</v>
          </cell>
        </row>
        <row r="716">
          <cell r="B716" t="str">
            <v>TUBERIA PVC 4" SANITARIA</v>
          </cell>
          <cell r="C716" t="str">
            <v>ML</v>
          </cell>
          <cell r="D716">
            <v>6000</v>
          </cell>
          <cell r="E716">
            <v>360</v>
          </cell>
        </row>
        <row r="717">
          <cell r="B717" t="str">
            <v>ACCESORIOS</v>
          </cell>
          <cell r="C717" t="str">
            <v>Und</v>
          </cell>
          <cell r="D717">
            <v>2500</v>
          </cell>
          <cell r="E717">
            <v>150</v>
          </cell>
        </row>
        <row r="718">
          <cell r="B718" t="str">
            <v>CANALETA ACESCO 90X12</v>
          </cell>
          <cell r="C718" t="str">
            <v>ML</v>
          </cell>
          <cell r="D718">
            <v>20625</v>
          </cell>
          <cell r="E718">
            <v>1237.5</v>
          </cell>
        </row>
        <row r="719">
          <cell r="B719" t="str">
            <v>TUBOS FLUORESENTES 1.80 m</v>
          </cell>
          <cell r="C719" t="str">
            <v>Und.</v>
          </cell>
          <cell r="D719">
            <v>5000</v>
          </cell>
          <cell r="E719">
            <v>300</v>
          </cell>
        </row>
        <row r="720">
          <cell r="B720" t="str">
            <v>BALASTRA</v>
          </cell>
          <cell r="C720" t="str">
            <v>Und.</v>
          </cell>
          <cell r="D720">
            <v>27000</v>
          </cell>
          <cell r="E720">
            <v>1620</v>
          </cell>
        </row>
        <row r="721">
          <cell r="B721" t="str">
            <v>FOCKER</v>
          </cell>
          <cell r="C721" t="str">
            <v>Und.</v>
          </cell>
          <cell r="D721">
            <v>1100</v>
          </cell>
          <cell r="E721">
            <v>66</v>
          </cell>
        </row>
        <row r="722">
          <cell r="B722" t="str">
            <v>ALAMBRE TW #12</v>
          </cell>
          <cell r="C722" t="str">
            <v>ML</v>
          </cell>
          <cell r="D722">
            <v>600</v>
          </cell>
          <cell r="E722">
            <v>36</v>
          </cell>
        </row>
        <row r="723">
          <cell r="B723" t="str">
            <v>TUBO CONDUIT PVC 1/2"</v>
          </cell>
          <cell r="C723" t="str">
            <v>ML</v>
          </cell>
          <cell r="D723">
            <v>1100</v>
          </cell>
          <cell r="E723">
            <v>66</v>
          </cell>
        </row>
        <row r="724">
          <cell r="B724" t="str">
            <v>CAJILLA TACOS</v>
          </cell>
          <cell r="C724" t="str">
            <v>Und.</v>
          </cell>
          <cell r="D724">
            <v>7000</v>
          </cell>
          <cell r="E724">
            <v>420</v>
          </cell>
        </row>
        <row r="725">
          <cell r="B725" t="str">
            <v>INTERRUPTORES</v>
          </cell>
          <cell r="C725" t="str">
            <v>Und.</v>
          </cell>
          <cell r="D725">
            <v>2900</v>
          </cell>
          <cell r="E725">
            <v>174</v>
          </cell>
        </row>
        <row r="726">
          <cell r="B726" t="str">
            <v>VARILLA DE COBRE DE 1.80M D= 1/2"</v>
          </cell>
          <cell r="C726" t="str">
            <v>Und</v>
          </cell>
          <cell r="D726">
            <v>40000</v>
          </cell>
          <cell r="E726">
            <v>2400</v>
          </cell>
        </row>
        <row r="727">
          <cell r="B727" t="str">
            <v>ALAMBRE COBRE No 10</v>
          </cell>
          <cell r="C727" t="str">
            <v>ML</v>
          </cell>
          <cell r="D727">
            <v>1100</v>
          </cell>
          <cell r="E727">
            <v>66</v>
          </cell>
        </row>
        <row r="728">
          <cell r="B728" t="str">
            <v xml:space="preserve">ACOMETIDA EXTERNA </v>
          </cell>
          <cell r="C728" t="str">
            <v>GL</v>
          </cell>
          <cell r="D728">
            <v>500000</v>
          </cell>
          <cell r="E728">
            <v>30000</v>
          </cell>
        </row>
        <row r="729">
          <cell r="B729" t="str">
            <v xml:space="preserve">CANALETA EN LAMINA GALVANIZADA  0.25X0.35M, INCLUYE ANGULO Y SUPLEMENTO </v>
          </cell>
          <cell r="C729" t="str">
            <v>ML</v>
          </cell>
          <cell r="D729">
            <v>90000</v>
          </cell>
          <cell r="E729">
            <v>5400</v>
          </cell>
        </row>
        <row r="730">
          <cell r="B730" t="str">
            <v>ANGULO DE 2 1/2" X 3/16"</v>
          </cell>
          <cell r="C730" t="str">
            <v>ML</v>
          </cell>
          <cell r="D730">
            <v>71000</v>
          </cell>
          <cell r="E730">
            <v>4260</v>
          </cell>
        </row>
        <row r="731">
          <cell r="B731" t="str">
            <v>NIPLE GALVANIZADO 1/2"</v>
          </cell>
          <cell r="C731" t="str">
            <v>Und</v>
          </cell>
          <cell r="D731">
            <v>600</v>
          </cell>
          <cell r="E731">
            <v>36</v>
          </cell>
        </row>
        <row r="732">
          <cell r="B732" t="str">
            <v>DILATACION EN VIDRIO</v>
          </cell>
          <cell r="C732" t="str">
            <v>ML</v>
          </cell>
          <cell r="D732">
            <v>200</v>
          </cell>
          <cell r="E732">
            <v>12</v>
          </cell>
        </row>
        <row r="733">
          <cell r="B733" t="str">
            <v>ESTUCO PLASTICO PARA INTERIORES</v>
          </cell>
          <cell r="C733" t="str">
            <v>Gal</v>
          </cell>
          <cell r="D733">
            <v>12500</v>
          </cell>
          <cell r="E733">
            <v>750</v>
          </cell>
        </row>
        <row r="734">
          <cell r="B734" t="str">
            <v>VINILO VINILTEX TIPO I</v>
          </cell>
          <cell r="C734" t="str">
            <v>GaL</v>
          </cell>
          <cell r="D734">
            <v>41500</v>
          </cell>
          <cell r="E734">
            <v>2490</v>
          </cell>
        </row>
        <row r="735">
          <cell r="B735" t="str">
            <v>MORTERO 1:4</v>
          </cell>
          <cell r="C735" t="str">
            <v>M³</v>
          </cell>
          <cell r="D735">
            <v>201333</v>
          </cell>
          <cell r="E735">
            <v>12079.98</v>
          </cell>
        </row>
        <row r="736">
          <cell r="B736" t="str">
            <v>BALDOSA DUROPISO MANCESA  30X30</v>
          </cell>
          <cell r="C736" t="str">
            <v>M²</v>
          </cell>
          <cell r="D736">
            <v>20500</v>
          </cell>
          <cell r="E736">
            <v>1230</v>
          </cell>
        </row>
        <row r="737">
          <cell r="B737" t="str">
            <v>CEMENTO BLANCO</v>
          </cell>
          <cell r="C737" t="str">
            <v>KG</v>
          </cell>
          <cell r="D737">
            <v>970</v>
          </cell>
          <cell r="E737">
            <v>58.199999999999996</v>
          </cell>
        </row>
        <row r="738">
          <cell r="B738" t="str">
            <v>CONCRETO DE 3000 PSI</v>
          </cell>
          <cell r="C738" t="str">
            <v>M³</v>
          </cell>
          <cell r="D738" t="e">
            <v>#REF!</v>
          </cell>
          <cell r="E738" t="e">
            <v>#REF!</v>
          </cell>
        </row>
        <row r="739">
          <cell r="B739" t="str">
            <v>PROCTOR MODIFICADO</v>
          </cell>
          <cell r="C739" t="str">
            <v>Und</v>
          </cell>
          <cell r="D739">
            <v>70000</v>
          </cell>
          <cell r="E739">
            <v>4200</v>
          </cell>
        </row>
        <row r="740">
          <cell r="B740" t="str">
            <v>ENSAYO DE LABORATORIO</v>
          </cell>
          <cell r="C740" t="str">
            <v>M³</v>
          </cell>
          <cell r="D740">
            <v>3500</v>
          </cell>
          <cell r="E740">
            <v>210</v>
          </cell>
        </row>
        <row r="741">
          <cell r="B741" t="str">
            <v>TUBERIA PRESION PVC 1/2"</v>
          </cell>
          <cell r="C741" t="str">
            <v>ML</v>
          </cell>
          <cell r="D741">
            <v>1150</v>
          </cell>
          <cell r="E741">
            <v>69</v>
          </cell>
        </row>
        <row r="742">
          <cell r="B742" t="str">
            <v>ADAPTADOR MACHO 1/2</v>
          </cell>
          <cell r="C742" t="str">
            <v>Und</v>
          </cell>
          <cell r="D742">
            <v>300</v>
          </cell>
          <cell r="E742">
            <v>18</v>
          </cell>
        </row>
        <row r="743">
          <cell r="B743" t="str">
            <v>CODO PVC 1/2"</v>
          </cell>
          <cell r="C743" t="str">
            <v>Und</v>
          </cell>
          <cell r="D743">
            <v>300</v>
          </cell>
          <cell r="E743">
            <v>18</v>
          </cell>
        </row>
        <row r="744">
          <cell r="B744" t="str">
            <v>TEE GALVANIZADA DE 1/2"</v>
          </cell>
          <cell r="C744" t="str">
            <v>Und</v>
          </cell>
          <cell r="D744">
            <v>600</v>
          </cell>
          <cell r="E744">
            <v>36</v>
          </cell>
        </row>
        <row r="745">
          <cell r="B745" t="str">
            <v xml:space="preserve">IMPREMANTE </v>
          </cell>
          <cell r="C745" t="str">
            <v>GL</v>
          </cell>
          <cell r="D745">
            <v>22000</v>
          </cell>
          <cell r="E745">
            <v>1320</v>
          </cell>
        </row>
        <row r="746">
          <cell r="B746" t="str">
            <v>MANTO FIBERGLASS 600 XT</v>
          </cell>
          <cell r="C746" t="str">
            <v>M²</v>
          </cell>
          <cell r="D746">
            <v>11500</v>
          </cell>
          <cell r="E746">
            <v>690</v>
          </cell>
        </row>
        <row r="747">
          <cell r="B747" t="str">
            <v>CONCRETO DE 2500 PSI</v>
          </cell>
          <cell r="C747" t="str">
            <v>M³</v>
          </cell>
          <cell r="E747">
            <v>0</v>
          </cell>
        </row>
        <row r="748">
          <cell r="B748" t="str">
            <v>ENSAYO DE LABORATORIO</v>
          </cell>
          <cell r="C748" t="str">
            <v>M³</v>
          </cell>
          <cell r="D748">
            <v>5000</v>
          </cell>
          <cell r="E748">
            <v>300</v>
          </cell>
        </row>
        <row r="749">
          <cell r="B749" t="str">
            <v>TUBERIA PVC 3" SANITARIA</v>
          </cell>
          <cell r="C749" t="str">
            <v>ML</v>
          </cell>
          <cell r="D749">
            <v>4850</v>
          </cell>
          <cell r="E749">
            <v>291</v>
          </cell>
        </row>
        <row r="750">
          <cell r="B750" t="str">
            <v>CODO 3"X90 CXC SANITARIO</v>
          </cell>
          <cell r="C750" t="str">
            <v>Und</v>
          </cell>
          <cell r="D750">
            <v>3400</v>
          </cell>
          <cell r="E750">
            <v>204</v>
          </cell>
        </row>
        <row r="751">
          <cell r="B751" t="str">
            <v>CODO 4"X90 CXC SANITARIO</v>
          </cell>
          <cell r="C751" t="str">
            <v>Und</v>
          </cell>
          <cell r="D751">
            <v>5500</v>
          </cell>
          <cell r="E751">
            <v>330</v>
          </cell>
        </row>
        <row r="752">
          <cell r="B752" t="str">
            <v xml:space="preserve">LIMPIADOR PVC </v>
          </cell>
          <cell r="C752" t="str">
            <v>Und</v>
          </cell>
          <cell r="D752">
            <v>12500</v>
          </cell>
          <cell r="E752">
            <v>750</v>
          </cell>
        </row>
        <row r="753">
          <cell r="B753" t="str">
            <v>SOLDADURA PVC</v>
          </cell>
          <cell r="C753" t="str">
            <v>Und</v>
          </cell>
          <cell r="D753">
            <v>3500</v>
          </cell>
          <cell r="E753">
            <v>210</v>
          </cell>
        </row>
        <row r="754">
          <cell r="B754" t="str">
            <v>TUBERIA PVC 4" SANITARIA</v>
          </cell>
          <cell r="C754" t="str">
            <v>ML</v>
          </cell>
          <cell r="D754">
            <v>7000</v>
          </cell>
          <cell r="E754">
            <v>420</v>
          </cell>
        </row>
        <row r="755">
          <cell r="B755" t="str">
            <v xml:space="preserve">Arena </v>
          </cell>
          <cell r="C755" t="str">
            <v>M3</v>
          </cell>
          <cell r="D755">
            <v>35000</v>
          </cell>
          <cell r="E755">
            <v>2100</v>
          </cell>
        </row>
        <row r="756">
          <cell r="B756" t="str">
            <v>Gravilla</v>
          </cell>
          <cell r="C756" t="str">
            <v>M3</v>
          </cell>
          <cell r="D756">
            <v>40000</v>
          </cell>
          <cell r="E756">
            <v>2400</v>
          </cell>
        </row>
        <row r="757">
          <cell r="B757" t="str">
            <v>Varilla de 1/2"</v>
          </cell>
          <cell r="C757" t="str">
            <v>ML</v>
          </cell>
          <cell r="D757">
            <v>1900</v>
          </cell>
          <cell r="E757">
            <v>114</v>
          </cell>
        </row>
        <row r="758">
          <cell r="B758" t="str">
            <v>Platina 11/2" x 3/16</v>
          </cell>
          <cell r="C758" t="str">
            <v>ML</v>
          </cell>
          <cell r="D758">
            <v>3600</v>
          </cell>
          <cell r="E758">
            <v>216</v>
          </cell>
        </row>
        <row r="759">
          <cell r="B759" t="str">
            <v>Angulo de 2 1/2" x 1/4</v>
          </cell>
          <cell r="C759" t="str">
            <v>ML</v>
          </cell>
          <cell r="D759">
            <v>13300</v>
          </cell>
          <cell r="E759">
            <v>798</v>
          </cell>
        </row>
        <row r="760">
          <cell r="B760" t="str">
            <v>Angulo de 11/2" x 3/16</v>
          </cell>
          <cell r="C760" t="str">
            <v>ML</v>
          </cell>
          <cell r="D760">
            <v>6400</v>
          </cell>
          <cell r="E760">
            <v>384</v>
          </cell>
        </row>
        <row r="761">
          <cell r="B761" t="str">
            <v>Varilla de 5/8" Corrugada</v>
          </cell>
          <cell r="C761" t="str">
            <v>ML</v>
          </cell>
          <cell r="D761">
            <v>3300</v>
          </cell>
          <cell r="E761">
            <v>198</v>
          </cell>
        </row>
        <row r="762">
          <cell r="B762" t="str">
            <v>Corredera</v>
          </cell>
          <cell r="C762" t="str">
            <v>UN</v>
          </cell>
          <cell r="D762">
            <v>1200</v>
          </cell>
          <cell r="E762">
            <v>72</v>
          </cell>
        </row>
        <row r="763">
          <cell r="B763" t="str">
            <v>Chapa marca Vera sencilla</v>
          </cell>
          <cell r="C763" t="str">
            <v>UN</v>
          </cell>
          <cell r="D763">
            <v>25000</v>
          </cell>
          <cell r="E763">
            <v>1500</v>
          </cell>
        </row>
        <row r="764">
          <cell r="B764" t="str">
            <v>Corredera</v>
          </cell>
          <cell r="C764" t="str">
            <v>UN</v>
          </cell>
          <cell r="D764">
            <v>2500</v>
          </cell>
          <cell r="E764">
            <v>150</v>
          </cell>
        </row>
        <row r="765">
          <cell r="B765" t="str">
            <v>Angulo de 11/2"x1/8"</v>
          </cell>
          <cell r="C765" t="str">
            <v>ML</v>
          </cell>
          <cell r="D765">
            <v>6500</v>
          </cell>
          <cell r="E765">
            <v>390</v>
          </cell>
        </row>
        <row r="766">
          <cell r="B766" t="str">
            <v>Correa tipo canal</v>
          </cell>
          <cell r="C766" t="str">
            <v>ML</v>
          </cell>
          <cell r="D766">
            <v>6600</v>
          </cell>
          <cell r="E766">
            <v>396</v>
          </cell>
        </row>
        <row r="767">
          <cell r="B767" t="str">
            <v>Perno de 3/4"</v>
          </cell>
          <cell r="C767" t="str">
            <v>UN</v>
          </cell>
          <cell r="D767">
            <v>1500</v>
          </cell>
          <cell r="E767">
            <v>90</v>
          </cell>
        </row>
        <row r="768">
          <cell r="B768" t="str">
            <v>Malla eslabonada de 2x2 cal 10</v>
          </cell>
          <cell r="C768" t="str">
            <v>M2</v>
          </cell>
          <cell r="D768">
            <v>10000</v>
          </cell>
          <cell r="E768">
            <v>600</v>
          </cell>
        </row>
        <row r="769">
          <cell r="B769" t="str">
            <v>Tubo galvanizado de 2"</v>
          </cell>
          <cell r="C769" t="str">
            <v>ML</v>
          </cell>
          <cell r="D769">
            <v>8000</v>
          </cell>
          <cell r="E769">
            <v>480</v>
          </cell>
        </row>
        <row r="770">
          <cell r="B770" t="str">
            <v>Angulo de 1"x1/8"</v>
          </cell>
          <cell r="C770" t="str">
            <v>ML</v>
          </cell>
          <cell r="D770">
            <v>2000</v>
          </cell>
          <cell r="E770">
            <v>120</v>
          </cell>
        </row>
        <row r="771">
          <cell r="B771" t="str">
            <v>Platina de 1/2"x1/8"</v>
          </cell>
          <cell r="C771" t="str">
            <v>ML</v>
          </cell>
          <cell r="D771">
            <v>1300</v>
          </cell>
          <cell r="E771">
            <v>78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Modificatoria"/>
      <sheetName val="Anexo Modificacion"/>
      <sheetName val="Hoja5"/>
      <sheetName val="Hoja4"/>
      <sheetName val="Hoja2"/>
      <sheetName val="Hoja3"/>
      <sheetName val="Parcial 1"/>
      <sheetName val="Final"/>
      <sheetName val="acta model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6">
          <cell r="B36" t="str">
            <v>3.8</v>
          </cell>
          <cell r="E36">
            <v>0</v>
          </cell>
          <cell r="F36">
            <v>0</v>
          </cell>
          <cell r="I36">
            <v>0</v>
          </cell>
          <cell r="J36">
            <v>0</v>
          </cell>
          <cell r="P36" t="str">
            <v>3.8</v>
          </cell>
          <cell r="R36" t="str">
            <v>UN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F36" t="str">
            <v>3,9</v>
          </cell>
          <cell r="AG36" t="str">
            <v>Demolicion de camaras y de tuberia existente +retiro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uadr."/>
      <sheetName val="C_1_6&quot;"/>
      <sheetName val="C_1_14&quot;"/>
      <sheetName val="C_1_16&quot;"/>
      <sheetName val="C_1_18&quot;"/>
      <sheetName val="C_1_20&quot;"/>
      <sheetName val="C_1_24&quot;"/>
      <sheetName val="C_2_6&quot;"/>
      <sheetName val="C_2_8&quot;"/>
      <sheetName val="C_2_10&quot;"/>
      <sheetName val="C_2_12&quot;"/>
      <sheetName val="C_2_14&quot;"/>
      <sheetName val="C_2_16&quot;"/>
      <sheetName val="C_2_18&quot;"/>
      <sheetName val="C_2_20&quot;"/>
      <sheetName val="C_2_24&quot;"/>
      <sheetName val="C_I_24&quot;"/>
      <sheetName val="C_I_27&quot;"/>
      <sheetName val="C_I_30&quot;"/>
      <sheetName val="C_I_36&quot;"/>
      <sheetName val="C_I_40&quot;"/>
      <sheetName val="C_I_44&quot;"/>
      <sheetName val="C_I_48&quot;"/>
      <sheetName val="C_I_52&quot;"/>
      <sheetName val="C_I_56&quot;"/>
      <sheetName val="C_I_60&quot;"/>
      <sheetName val="C_I_64&quot;"/>
      <sheetName val="C_I_68&quot;"/>
      <sheetName val="C_I_72&quot;"/>
      <sheetName val="C_I_80&quot;"/>
      <sheetName val="C_I_86&quot;"/>
      <sheetName val="C_I_92&quot;"/>
      <sheetName val="C_II_24&quot;"/>
      <sheetName val="C_II_27&quot;"/>
      <sheetName val="C_II_30&quot;"/>
      <sheetName val="C_II_36&quot;"/>
      <sheetName val="C_II_40&quot;"/>
      <sheetName val="C_II_44&quot;"/>
      <sheetName val="C_II_48&quot;"/>
      <sheetName val="C_II_52&quot;"/>
      <sheetName val="C_II_56&quot;"/>
      <sheetName val="C_II_60&quot;"/>
      <sheetName val="C_II_64&quot;"/>
      <sheetName val="C_II_68&quot;"/>
      <sheetName val="C_II_72&quot;"/>
      <sheetName val="C_II_80&quot;"/>
      <sheetName val="C_II_86&quot;"/>
      <sheetName val="C_II_92&quot;"/>
      <sheetName val="C_III_24&quot;"/>
      <sheetName val="C_III_27&quot;"/>
      <sheetName val="C_III_30&quot;"/>
      <sheetName val="C_III_36&quot;"/>
      <sheetName val="C_III_40&quot;"/>
      <sheetName val="C_III_44&quot;"/>
      <sheetName val="C_III_48&quot;"/>
      <sheetName val="C_III_52&quot;"/>
      <sheetName val="C_III_56&quot;"/>
      <sheetName val="C_III_60&quot;"/>
      <sheetName val="C_III_64&quot;"/>
      <sheetName val="C_III_68&quot;"/>
      <sheetName val="C_III_72&quot;"/>
      <sheetName val="C_III_80&quot;"/>
      <sheetName val="C_III_86&quot;"/>
      <sheetName val="C_III_92&quot;"/>
      <sheetName val="C_IV_24&quot;"/>
      <sheetName val="C_IV_27&quot;"/>
      <sheetName val="C_IV_30&quot;"/>
      <sheetName val="C_IV_36&quot;"/>
      <sheetName val="C_IV_40&quot;"/>
      <sheetName val="C_IV_44&quot;"/>
      <sheetName val="C_IV_48&quot;"/>
      <sheetName val="C_IV_52&quot;"/>
      <sheetName val="C_IV_56&quot;"/>
      <sheetName val="C_IV_60&quot;"/>
      <sheetName val="C_IV_64&quot;"/>
      <sheetName val="C_IV_68&quot;"/>
      <sheetName val="C_IV_72&quot;"/>
      <sheetName val="C_IV_80&quot;"/>
      <sheetName val="C_IV_86&quot;"/>
      <sheetName val="C_IV_92&quot;"/>
      <sheetName val="DEMOL.CAMARAS"/>
      <sheetName val="DEMOL.SUMIDEROS"/>
      <sheetName val="RET.SUMIDEROS"/>
      <sheetName val="CAMARAS CAIDA"/>
      <sheetName val="B-600"/>
      <sheetName val="RAJON"/>
      <sheetName val="PERF._4&quot;"/>
      <sheetName val="GRP_1000"/>
      <sheetName val="A_GRP_1000"/>
      <sheetName val="GRP_1200"/>
      <sheetName val="A_GRP_1200"/>
      <sheetName val="RDE-26_6&quot;"/>
      <sheetName val="RDE-26_8&quot;"/>
      <sheetName val="NOVAFORT_14&quot;"/>
      <sheetName val="NOVAFORT_20&quot;"/>
    </sheetNames>
    <sheetDataSet>
      <sheetData sheetId="0" refreshError="1"/>
      <sheetData sheetId="1" refreshError="1">
        <row r="16">
          <cell r="H16">
            <v>65000</v>
          </cell>
        </row>
        <row r="26">
          <cell r="H26">
            <v>86500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"/>
      <sheetName val="PRESENTACION"/>
      <sheetName val="Tablas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>
        <row r="18">
          <cell r="E18">
            <v>5.29</v>
          </cell>
          <cell r="H18">
            <v>0.1</v>
          </cell>
        </row>
        <row r="19">
          <cell r="E19">
            <v>0.1</v>
          </cell>
          <cell r="H19">
            <v>0.1</v>
          </cell>
        </row>
        <row r="20">
          <cell r="B20">
            <v>0.1</v>
          </cell>
          <cell r="E20">
            <v>0.1</v>
          </cell>
          <cell r="H20">
            <v>0.1</v>
          </cell>
        </row>
        <row r="23">
          <cell r="E23">
            <v>195059.84748276617</v>
          </cell>
          <cell r="H23">
            <v>141.42135623730954</v>
          </cell>
        </row>
        <row r="61">
          <cell r="E61">
            <v>200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"/>
      <sheetName val="MODELO APU"/>
      <sheetName val="PRECIOS"/>
      <sheetName val="APB6"/>
      <sheetName val="APB8"/>
      <sheetName val="CANTIDADES"/>
      <sheetName val="PRESUPUESTO"/>
      <sheetName val="1.1"/>
      <sheetName val="1,2"/>
      <sheetName val="1,3"/>
      <sheetName val="1,4"/>
      <sheetName val="1,5"/>
      <sheetName val="1,6"/>
      <sheetName val="2.1"/>
      <sheetName val="2.2"/>
      <sheetName val="2.3"/>
      <sheetName val="3.1"/>
      <sheetName val="3.2"/>
      <sheetName val="3,3"/>
      <sheetName val="3,4"/>
      <sheetName val="3,5"/>
      <sheetName val="APB9"/>
      <sheetName val="APB7"/>
      <sheetName val="4.1"/>
      <sheetName val="4.2"/>
      <sheetName val="4.3"/>
      <sheetName val="4.4"/>
      <sheetName val="4.5"/>
      <sheetName val="4.6"/>
      <sheetName val="5,1"/>
      <sheetName val="5,2"/>
      <sheetName val="5,3"/>
      <sheetName val="5,4"/>
      <sheetName val="5,5"/>
      <sheetName val="5,6"/>
      <sheetName val="5,7"/>
      <sheetName val="6.1"/>
      <sheetName val="6.2"/>
      <sheetName val="6.3"/>
      <sheetName val="7.1"/>
      <sheetName val="7.2"/>
      <sheetName val="8,1"/>
      <sheetName val="9.1"/>
      <sheetName val="9,2"/>
      <sheetName val="10.1"/>
      <sheetName val="10.2"/>
      <sheetName val="10.3"/>
      <sheetName val="11.1"/>
      <sheetName val="11.2"/>
      <sheetName val="11.3"/>
      <sheetName val="11.4"/>
      <sheetName val="12.1"/>
      <sheetName val="12,2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,10"/>
      <sheetName val="13,11"/>
      <sheetName val="14.1"/>
      <sheetName val="15.1"/>
      <sheetName val="15.2"/>
      <sheetName val="15.3"/>
      <sheetName val="16.1"/>
      <sheetName val="16.2"/>
      <sheetName val="16.3"/>
      <sheetName val="16.4"/>
      <sheetName val="17.1"/>
      <sheetName val="17.2"/>
    </sheetNames>
    <sheetDataSet>
      <sheetData sheetId="0" refreshError="1"/>
      <sheetData sheetId="1" refreshError="1"/>
      <sheetData sheetId="2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  <cell r="G2" t="str">
            <v>No.</v>
          </cell>
          <cell r="H2" t="str">
            <v>EQUIPO</v>
          </cell>
          <cell r="I2" t="str">
            <v>UNID.</v>
          </cell>
          <cell r="J2" t="str">
            <v>VR. UNIT.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  <cell r="G3">
            <v>1</v>
          </cell>
          <cell r="H3" t="str">
            <v>Canguro . Compactador</v>
          </cell>
          <cell r="I3" t="str">
            <v>Dia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  <cell r="G4">
            <v>2</v>
          </cell>
          <cell r="H4" t="str">
            <v>Cargador</v>
          </cell>
          <cell r="I4" t="str">
            <v>Hora</v>
          </cell>
          <cell r="J4">
            <v>75000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  <cell r="G5">
            <v>3</v>
          </cell>
          <cell r="H5" t="str">
            <v>Cilindro vibrocompactador</v>
          </cell>
          <cell r="I5" t="str">
            <v>Hora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3200</v>
          </cell>
          <cell r="E6">
            <v>64</v>
          </cell>
          <cell r="G6">
            <v>4</v>
          </cell>
          <cell r="H6" t="str">
            <v>Compresor con martillo</v>
          </cell>
          <cell r="I6" t="str">
            <v>Hora</v>
          </cell>
          <cell r="J6">
            <v>70000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  <cell r="G7">
            <v>5</v>
          </cell>
          <cell r="H7" t="str">
            <v>Cortadora de disco para asfalto, incluye disco diamantado</v>
          </cell>
          <cell r="I7" t="str">
            <v>Dia</v>
          </cell>
          <cell r="J7">
            <v>150000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  <cell r="G8">
            <v>6</v>
          </cell>
          <cell r="H8" t="str">
            <v>Equipo de topografía</v>
          </cell>
          <cell r="I8" t="str">
            <v>Dia</v>
          </cell>
          <cell r="J8">
            <v>65000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  <cell r="G9">
            <v>7</v>
          </cell>
          <cell r="H9" t="str">
            <v>Grúa</v>
          </cell>
          <cell r="I9" t="str">
            <v>Hora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  <cell r="G10">
            <v>8</v>
          </cell>
          <cell r="H10" t="str">
            <v>Mezcladora de concreto</v>
          </cell>
          <cell r="I10" t="str">
            <v>Dia</v>
          </cell>
          <cell r="J10">
            <v>50000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  <cell r="G11">
            <v>9</v>
          </cell>
          <cell r="H11" t="str">
            <v>Pulidora, incluye disco diamantado</v>
          </cell>
          <cell r="I11" t="str">
            <v>Dia</v>
          </cell>
          <cell r="J11">
            <v>75000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  <cell r="G12">
            <v>10</v>
          </cell>
          <cell r="H12" t="str">
            <v xml:space="preserve">Vibrador de concreto </v>
          </cell>
          <cell r="I12" t="str">
            <v>Dia</v>
          </cell>
          <cell r="J12">
            <v>35000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  <cell r="G13">
            <v>11</v>
          </cell>
          <cell r="H13" t="str">
            <v>Vibrocompactador manual (rana)</v>
          </cell>
          <cell r="I13" t="str">
            <v>Dia</v>
          </cell>
          <cell r="J13">
            <v>55000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  <cell r="G14">
            <v>12</v>
          </cell>
          <cell r="H14" t="str">
            <v>Volqueta,  6 M3</v>
          </cell>
          <cell r="I14" t="str">
            <v>Hora</v>
          </cell>
          <cell r="J14">
            <v>60000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  <cell r="G15">
            <v>13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  <cell r="G16">
            <v>14</v>
          </cell>
          <cell r="H16" t="str">
            <v>Retrocargador sobre llanta CAT 910 o simi</v>
          </cell>
          <cell r="I16" t="str">
            <v>Hora</v>
          </cell>
          <cell r="J16">
            <v>85000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  <cell r="G17">
            <v>15</v>
          </cell>
          <cell r="H17" t="str">
            <v>Retrocargador sobre orugas 902 o simil</v>
          </cell>
          <cell r="I17" t="str">
            <v>Hora</v>
          </cell>
          <cell r="J17">
            <v>100000</v>
          </cell>
        </row>
        <row r="18">
          <cell r="A18">
            <v>17</v>
          </cell>
          <cell r="E18">
            <v>0</v>
          </cell>
          <cell r="G18">
            <v>16</v>
          </cell>
          <cell r="H18" t="str">
            <v>Buldózer CAT D4 o similar</v>
          </cell>
          <cell r="I18" t="str">
            <v>Hora</v>
          </cell>
          <cell r="J18">
            <v>58633.620499999997</v>
          </cell>
        </row>
        <row r="19">
          <cell r="A19">
            <v>18</v>
          </cell>
          <cell r="E19">
            <v>0</v>
          </cell>
          <cell r="G19">
            <v>17</v>
          </cell>
          <cell r="H19" t="str">
            <v>Buldózer CAT D5 o similar</v>
          </cell>
          <cell r="I19" t="str">
            <v>Hora</v>
          </cell>
          <cell r="J19">
            <v>64496.982550000001</v>
          </cell>
        </row>
        <row r="20">
          <cell r="A20">
            <v>19</v>
          </cell>
          <cell r="E20">
            <v>0</v>
          </cell>
          <cell r="G20">
            <v>18</v>
          </cell>
          <cell r="H20" t="str">
            <v>Buldózer CAT D6 o similar</v>
          </cell>
          <cell r="I20" t="str">
            <v>Hora</v>
          </cell>
          <cell r="J20">
            <v>70360.344599999997</v>
          </cell>
        </row>
        <row r="21">
          <cell r="A21">
            <v>20</v>
          </cell>
          <cell r="E21">
            <v>0</v>
          </cell>
          <cell r="G21">
            <v>19</v>
          </cell>
          <cell r="H21" t="str">
            <v>Motoniveladora CAT 120 o similar</v>
          </cell>
          <cell r="I21" t="str">
            <v>Hora</v>
          </cell>
          <cell r="J21">
            <v>75000</v>
          </cell>
        </row>
        <row r="22">
          <cell r="G22">
            <v>20</v>
          </cell>
          <cell r="H22" t="str">
            <v xml:space="preserve">Compresor genérico </v>
          </cell>
          <cell r="I22" t="str">
            <v>Hora</v>
          </cell>
          <cell r="J22">
            <v>35180.172299999998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  <cell r="G23">
            <v>21</v>
          </cell>
          <cell r="H23" t="str">
            <v>Volqueta de  5 M3</v>
          </cell>
          <cell r="I23" t="str">
            <v>Hora</v>
          </cell>
          <cell r="J23">
            <v>28144.137839999999</v>
          </cell>
        </row>
        <row r="24">
          <cell r="G24">
            <v>22</v>
          </cell>
          <cell r="H24" t="str">
            <v>Irrigador 3000 Gl Dodge o simil</v>
          </cell>
          <cell r="I24" t="str">
            <v>Hora</v>
          </cell>
          <cell r="J24">
            <v>39870.861939999995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  <cell r="G25">
            <v>23</v>
          </cell>
          <cell r="H25" t="str">
            <v>Barredora Raygo o simil</v>
          </cell>
          <cell r="I25" t="str">
            <v>Hora</v>
          </cell>
          <cell r="J25">
            <v>29316.810249999999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  <cell r="G26">
            <v>24</v>
          </cell>
          <cell r="H26" t="str">
            <v>Cargador CAT 930 o similar</v>
          </cell>
          <cell r="I26" t="str">
            <v>Hora</v>
          </cell>
          <cell r="J26">
            <v>70000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  <cell r="G27">
            <v>25</v>
          </cell>
          <cell r="H27" t="str">
            <v>Vibriocompactador dinapac CAT 15A o simil</v>
          </cell>
          <cell r="I27" t="str">
            <v>Hora</v>
          </cell>
          <cell r="J27">
            <v>68000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  <cell r="G28">
            <v>26</v>
          </cell>
          <cell r="H28" t="str">
            <v>Vibriocompactador manual (Rana generico)</v>
          </cell>
          <cell r="I28" t="str">
            <v>Dia</v>
          </cell>
          <cell r="J28">
            <v>35180.172299999998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  <cell r="G29">
            <v>27</v>
          </cell>
          <cell r="H29" t="str">
            <v>Carrotanque Agua</v>
          </cell>
          <cell r="I29" t="str">
            <v>Hora</v>
          </cell>
          <cell r="J29">
            <v>35600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  <cell r="G30">
            <v>28</v>
          </cell>
          <cell r="H30" t="str">
            <v>FINISHR CMI AP1100</v>
          </cell>
          <cell r="I30" t="str">
            <v>Hora</v>
          </cell>
          <cell r="J30">
            <v>75000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  <cell r="G31">
            <v>29</v>
          </cell>
          <cell r="H31" t="str">
            <v>Motosierra</v>
          </cell>
          <cell r="I31" t="str">
            <v>Glob</v>
          </cell>
          <cell r="J31">
            <v>30000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  <cell r="G32">
            <v>30</v>
          </cell>
          <cell r="H32" t="str">
            <v>Andamios</v>
          </cell>
          <cell r="I32" t="str">
            <v>Hora</v>
          </cell>
          <cell r="J32">
            <v>15000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  <cell r="G33">
            <v>31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  <cell r="G34">
            <v>32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  <cell r="G36">
            <v>33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  <cell r="G37">
            <v>34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  <cell r="G38">
            <v>35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  <cell r="G39">
            <v>36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35000</v>
          </cell>
          <cell r="E40">
            <v>700</v>
          </cell>
          <cell r="G40">
            <v>37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  <cell r="G41">
            <v>38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38000</v>
          </cell>
          <cell r="E42">
            <v>760</v>
          </cell>
          <cell r="G42">
            <v>39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  <cell r="G43">
            <v>40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  <cell r="G44">
            <v>41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  <cell r="G45">
            <v>42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  <cell r="G46">
            <v>43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  <cell r="G47">
            <v>44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  <cell r="G48">
            <v>45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  <cell r="G49">
            <v>46</v>
          </cell>
        </row>
        <row r="50">
          <cell r="A50">
            <v>45</v>
          </cell>
          <cell r="E50">
            <v>0</v>
          </cell>
          <cell r="G50">
            <v>47</v>
          </cell>
        </row>
        <row r="51">
          <cell r="A51">
            <v>46</v>
          </cell>
          <cell r="E51">
            <v>0</v>
          </cell>
          <cell r="G51">
            <v>48</v>
          </cell>
        </row>
        <row r="52">
          <cell r="A52">
            <v>47</v>
          </cell>
          <cell r="E52">
            <v>0</v>
          </cell>
          <cell r="G52">
            <v>49</v>
          </cell>
        </row>
        <row r="53">
          <cell r="A53">
            <v>48</v>
          </cell>
          <cell r="E53">
            <v>0</v>
          </cell>
          <cell r="G53">
            <v>50</v>
          </cell>
        </row>
        <row r="54">
          <cell r="A54">
            <v>49</v>
          </cell>
          <cell r="E54">
            <v>0</v>
          </cell>
          <cell r="G54">
            <v>51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  <cell r="I56">
            <v>0.75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  <cell r="J61">
            <v>30000</v>
          </cell>
        </row>
        <row r="62">
          <cell r="A62">
            <v>57</v>
          </cell>
          <cell r="E62">
            <v>0</v>
          </cell>
          <cell r="J62">
            <v>20000</v>
          </cell>
        </row>
        <row r="63">
          <cell r="A63">
            <v>58</v>
          </cell>
          <cell r="E63">
            <v>0</v>
          </cell>
          <cell r="J63">
            <v>45000</v>
          </cell>
        </row>
        <row r="64">
          <cell r="A64">
            <v>59</v>
          </cell>
          <cell r="E64">
            <v>0</v>
          </cell>
          <cell r="J64">
            <v>25000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  <cell r="G71" t="str">
            <v>No.</v>
          </cell>
          <cell r="H71" t="str">
            <v>DESCRIPCION</v>
          </cell>
          <cell r="I71" t="str">
            <v>UNID.</v>
          </cell>
          <cell r="J71" t="str">
            <v>VR. UNIT.</v>
          </cell>
        </row>
        <row r="72">
          <cell r="A72">
            <v>67</v>
          </cell>
          <cell r="E72">
            <v>0</v>
          </cell>
          <cell r="G72">
            <v>1</v>
          </cell>
          <cell r="H72" t="str">
            <v>Concreto 2500psi</v>
          </cell>
          <cell r="I72" t="str">
            <v>M3</v>
          </cell>
          <cell r="J72">
            <v>229000</v>
          </cell>
        </row>
        <row r="73">
          <cell r="A73">
            <v>68</v>
          </cell>
          <cell r="E73">
            <v>0</v>
          </cell>
          <cell r="G73">
            <v>2</v>
          </cell>
          <cell r="H73" t="str">
            <v>Formaleta</v>
          </cell>
          <cell r="I73" t="str">
            <v>M2</v>
          </cell>
          <cell r="J73">
            <v>12000</v>
          </cell>
        </row>
        <row r="74">
          <cell r="A74">
            <v>69</v>
          </cell>
          <cell r="E74">
            <v>0</v>
          </cell>
          <cell r="G74">
            <v>3</v>
          </cell>
        </row>
        <row r="75">
          <cell r="A75">
            <v>70</v>
          </cell>
          <cell r="E75">
            <v>0</v>
          </cell>
          <cell r="G75">
            <v>4</v>
          </cell>
        </row>
        <row r="76">
          <cell r="G76">
            <v>5</v>
          </cell>
          <cell r="H76" t="str">
            <v>Mortero 1:6</v>
          </cell>
          <cell r="I76" t="str">
            <v>M3</v>
          </cell>
          <cell r="J76">
            <v>161230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  <cell r="G77">
            <v>6</v>
          </cell>
          <cell r="H77" t="str">
            <v>Mortero 1:4</v>
          </cell>
          <cell r="I77" t="str">
            <v>M3</v>
          </cell>
          <cell r="J77">
            <v>209050</v>
          </cell>
        </row>
        <row r="78">
          <cell r="G78">
            <v>7</v>
          </cell>
          <cell r="H78" t="str">
            <v>Concreto 3000psi</v>
          </cell>
          <cell r="I78" t="str">
            <v>M3</v>
          </cell>
          <cell r="J78">
            <v>265087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  <cell r="G79">
            <v>8</v>
          </cell>
          <cell r="H79" t="str">
            <v>Concreto Ciclópeo</v>
          </cell>
          <cell r="I79" t="str">
            <v>M3</v>
          </cell>
          <cell r="J79">
            <v>210000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  <cell r="G80">
            <v>9</v>
          </cell>
          <cell r="H80" t="str">
            <v>Acero de refuerzo de 60.000 PSI</v>
          </cell>
          <cell r="I80" t="str">
            <v>KG</v>
          </cell>
          <cell r="J80">
            <v>2900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670</v>
          </cell>
          <cell r="E81">
            <v>40.199999999999996</v>
          </cell>
          <cell r="G81">
            <v>10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  <cell r="G82">
            <v>11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  <cell r="G83">
            <v>12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  <cell r="G84">
            <v>13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  <cell r="G85">
            <v>14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  <cell r="G86">
            <v>15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  <cell r="G87">
            <v>16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  <cell r="G88">
            <v>17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  <cell r="G89">
            <v>18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  <cell r="G92">
            <v>19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  <cell r="G93">
            <v>20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  <cell r="G94">
            <v>21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  <cell r="G95">
            <v>22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  <cell r="G96">
            <v>23</v>
          </cell>
        </row>
        <row r="97">
          <cell r="A97">
            <v>89</v>
          </cell>
          <cell r="E97">
            <v>0</v>
          </cell>
          <cell r="G97">
            <v>24</v>
          </cell>
        </row>
        <row r="98">
          <cell r="A98">
            <v>90</v>
          </cell>
          <cell r="E98">
            <v>0</v>
          </cell>
          <cell r="G98">
            <v>25</v>
          </cell>
        </row>
        <row r="99">
          <cell r="A99">
            <v>91</v>
          </cell>
          <cell r="E99">
            <v>0</v>
          </cell>
          <cell r="G99">
            <v>26</v>
          </cell>
        </row>
        <row r="100">
          <cell r="A100">
            <v>92</v>
          </cell>
          <cell r="E100">
            <v>0</v>
          </cell>
          <cell r="G100">
            <v>27</v>
          </cell>
        </row>
        <row r="101">
          <cell r="A101">
            <v>93</v>
          </cell>
          <cell r="E101">
            <v>0</v>
          </cell>
          <cell r="G101">
            <v>28</v>
          </cell>
        </row>
        <row r="102">
          <cell r="A102">
            <v>94</v>
          </cell>
          <cell r="E102">
            <v>0</v>
          </cell>
          <cell r="G102">
            <v>29</v>
          </cell>
        </row>
        <row r="103">
          <cell r="A103">
            <v>95</v>
          </cell>
          <cell r="E103">
            <v>0</v>
          </cell>
          <cell r="G103">
            <v>30</v>
          </cell>
        </row>
        <row r="104">
          <cell r="A104">
            <v>96</v>
          </cell>
          <cell r="E104">
            <v>0</v>
          </cell>
          <cell r="G104">
            <v>31</v>
          </cell>
        </row>
        <row r="105">
          <cell r="A105">
            <v>97</v>
          </cell>
          <cell r="E105">
            <v>0</v>
          </cell>
          <cell r="G105">
            <v>32</v>
          </cell>
        </row>
        <row r="106">
          <cell r="A106">
            <v>98</v>
          </cell>
          <cell r="E106">
            <v>0</v>
          </cell>
          <cell r="G106">
            <v>33</v>
          </cell>
        </row>
        <row r="107">
          <cell r="A107">
            <v>99</v>
          </cell>
          <cell r="E107">
            <v>0</v>
          </cell>
          <cell r="G107">
            <v>34</v>
          </cell>
        </row>
        <row r="108">
          <cell r="A108">
            <v>100</v>
          </cell>
          <cell r="E108">
            <v>0</v>
          </cell>
          <cell r="G108">
            <v>35</v>
          </cell>
        </row>
        <row r="109">
          <cell r="A109">
            <v>101</v>
          </cell>
          <cell r="E109">
            <v>0</v>
          </cell>
          <cell r="G109">
            <v>36</v>
          </cell>
        </row>
        <row r="110">
          <cell r="A110">
            <v>102</v>
          </cell>
          <cell r="E110">
            <v>0</v>
          </cell>
          <cell r="G110">
            <v>37</v>
          </cell>
        </row>
        <row r="111">
          <cell r="A111">
            <v>103</v>
          </cell>
          <cell r="E111">
            <v>0</v>
          </cell>
          <cell r="G111">
            <v>38</v>
          </cell>
        </row>
        <row r="112">
          <cell r="A112">
            <v>104</v>
          </cell>
          <cell r="E112">
            <v>0</v>
          </cell>
          <cell r="G112">
            <v>39</v>
          </cell>
        </row>
        <row r="113">
          <cell r="A113">
            <v>105</v>
          </cell>
          <cell r="E113">
            <v>0</v>
          </cell>
          <cell r="G113">
            <v>40</v>
          </cell>
        </row>
        <row r="114">
          <cell r="A114">
            <v>106</v>
          </cell>
          <cell r="E114">
            <v>0</v>
          </cell>
          <cell r="G114">
            <v>41</v>
          </cell>
        </row>
        <row r="115">
          <cell r="A115">
            <v>107</v>
          </cell>
          <cell r="E115">
            <v>0</v>
          </cell>
          <cell r="G115">
            <v>42</v>
          </cell>
        </row>
        <row r="116">
          <cell r="A116">
            <v>108</v>
          </cell>
          <cell r="E116">
            <v>0</v>
          </cell>
          <cell r="G116">
            <v>43</v>
          </cell>
        </row>
        <row r="117">
          <cell r="A117">
            <v>109</v>
          </cell>
          <cell r="E117">
            <v>0</v>
          </cell>
          <cell r="G117">
            <v>44</v>
          </cell>
        </row>
        <row r="118">
          <cell r="A118">
            <v>110</v>
          </cell>
          <cell r="E118">
            <v>0</v>
          </cell>
          <cell r="G118">
            <v>45</v>
          </cell>
        </row>
        <row r="119">
          <cell r="E119">
            <v>0</v>
          </cell>
          <cell r="G119">
            <v>46</v>
          </cell>
        </row>
        <row r="120">
          <cell r="E120">
            <v>0</v>
          </cell>
          <cell r="G120">
            <v>47</v>
          </cell>
        </row>
        <row r="121">
          <cell r="G121">
            <v>48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  <cell r="G122">
            <v>49</v>
          </cell>
        </row>
        <row r="123">
          <cell r="G123">
            <v>50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  <cell r="G124">
            <v>51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  <cell r="G125">
            <v>52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  <cell r="G126">
            <v>53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  <cell r="G127">
            <v>54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  <cell r="G128">
            <v>55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  <cell r="G129">
            <v>56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  <cell r="G130">
            <v>57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  <cell r="G131">
            <v>58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  <cell r="G132">
            <v>59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  <cell r="G133">
            <v>60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  <cell r="G134">
            <v>61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  <cell r="G135">
            <v>62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  <cell r="G136">
            <v>63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  <cell r="G137">
            <v>64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  <cell r="G138">
            <v>65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  <cell r="G139">
            <v>66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  <cell r="G140">
            <v>67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  <cell r="G141">
            <v>68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  <cell r="G142">
            <v>69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  <cell r="G143">
            <v>70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  <cell r="G144">
            <v>71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  <cell r="G145">
            <v>72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  <cell r="G146">
            <v>73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  <cell r="G147">
            <v>74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  <cell r="G148">
            <v>75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  <cell r="G149">
            <v>76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  <cell r="G150">
            <v>77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  <cell r="G151">
            <v>78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  <cell r="G152">
            <v>79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  <cell r="G153">
            <v>80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1500</v>
          </cell>
          <cell r="E483">
            <v>90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22000</v>
          </cell>
          <cell r="E492">
            <v>1320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35000</v>
          </cell>
          <cell r="E493">
            <v>2100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12000</v>
          </cell>
          <cell r="E498">
            <v>720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40000</v>
          </cell>
          <cell r="E506">
            <v>2400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1900</v>
          </cell>
          <cell r="E534">
            <v>114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1900</v>
          </cell>
          <cell r="E535">
            <v>114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1900</v>
          </cell>
          <cell r="E536">
            <v>114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1000</v>
          </cell>
          <cell r="E537">
            <v>60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3300</v>
          </cell>
          <cell r="E538">
            <v>198</v>
          </cell>
        </row>
        <row r="539">
          <cell r="A539">
            <v>507</v>
          </cell>
          <cell r="B539" t="str">
            <v>Cordon superior de 2" x 2" e=0.154"</v>
          </cell>
          <cell r="C539" t="str">
            <v>ML</v>
          </cell>
          <cell r="D539">
            <v>11200</v>
          </cell>
          <cell r="E539">
            <v>672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10100</v>
          </cell>
          <cell r="E540">
            <v>606</v>
          </cell>
        </row>
        <row r="541">
          <cell r="A541">
            <v>509</v>
          </cell>
          <cell r="B541" t="str">
            <v>Cordon inferior de 1" x 1" e=0.095"</v>
          </cell>
          <cell r="C541" t="str">
            <v>ML</v>
          </cell>
          <cell r="D541">
            <v>8100</v>
          </cell>
          <cell r="E541">
            <v>486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 e =0.095"</v>
          </cell>
          <cell r="C543" t="str">
            <v>ML</v>
          </cell>
          <cell r="D543">
            <v>2000</v>
          </cell>
          <cell r="E543">
            <v>120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Perfil Doble C 0,10 x 0,04 mt cal. 20</v>
          </cell>
          <cell r="C545" t="str">
            <v>ML</v>
          </cell>
          <cell r="D545">
            <v>6585</v>
          </cell>
          <cell r="E545">
            <v>395.09999999999997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E548">
            <v>0</v>
          </cell>
        </row>
        <row r="549">
          <cell r="A549">
            <v>517</v>
          </cell>
          <cell r="E549">
            <v>0</v>
          </cell>
        </row>
        <row r="550">
          <cell r="A550">
            <v>518</v>
          </cell>
          <cell r="E550">
            <v>0</v>
          </cell>
        </row>
        <row r="551">
          <cell r="A551">
            <v>519</v>
          </cell>
          <cell r="E551">
            <v>0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1500</v>
          </cell>
          <cell r="E586">
            <v>90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634</v>
          </cell>
          <cell r="E588">
            <v>38.04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1500</v>
          </cell>
          <cell r="E589">
            <v>90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650</v>
          </cell>
          <cell r="E590">
            <v>39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12X20X30</v>
          </cell>
          <cell r="C704" t="str">
            <v>Und</v>
          </cell>
          <cell r="D704">
            <v>670</v>
          </cell>
          <cell r="E704">
            <v>40.199999999999996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>
            <v>209050</v>
          </cell>
          <cell r="E733">
            <v>12543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"/>
      <sheetName val="APU"/>
      <sheetName val="PREC-BASE"/>
    </sheetNames>
    <sheetDataSet>
      <sheetData sheetId="0" refreshError="1"/>
      <sheetData sheetId="1">
        <row r="303">
          <cell r="J303">
            <v>2480</v>
          </cell>
        </row>
        <row r="407">
          <cell r="J407">
            <v>10360</v>
          </cell>
        </row>
        <row r="511">
          <cell r="J511">
            <v>11840</v>
          </cell>
        </row>
        <row r="563">
          <cell r="J563">
            <v>18760</v>
          </cell>
        </row>
        <row r="615">
          <cell r="J615">
            <v>26780</v>
          </cell>
        </row>
        <row r="1033">
          <cell r="J1033">
            <v>41240</v>
          </cell>
        </row>
        <row r="1192">
          <cell r="J1192">
            <v>103760</v>
          </cell>
        </row>
        <row r="1560">
          <cell r="J1560">
            <v>291840</v>
          </cell>
        </row>
        <row r="2600">
          <cell r="J2600">
            <v>1489420</v>
          </cell>
        </row>
        <row r="3068">
          <cell r="J3068">
            <v>10440</v>
          </cell>
        </row>
        <row r="3120">
          <cell r="J3120">
            <v>47500</v>
          </cell>
        </row>
      </sheetData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#¡REF"/>
      <sheetName val="aCCIDENTES DE 1995 - 1996.xls"/>
      <sheetName val="ACTA DE MODIFICACION  (2)"/>
      <sheetName val="CONT_ADI"/>
      <sheetName val="Informe"/>
      <sheetName val="Seguim-16"/>
      <sheetName val="otros"/>
      <sheetName val="PRESUPUESTO"/>
      <sheetName val="Informacion"/>
      <sheetName val="INDICMICROEMP"/>
      <sheetName val="Datos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Res-Accide-10"/>
      <sheetName val="\\Escritorio\amv 2011\a  aaInfo"/>
      <sheetName val="\Users\avargase\AppData\Local\M"/>
      <sheetName val="\Mini HP Enero 2015\Proyectos i"/>
      <sheetName val="\C\Users\avargase\AppData\Local"/>
      <sheetName val="\Volumes\USB PIOLIN\Escritorio\"/>
      <sheetName val="CANT OBRA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Users\ANDRES FELIPE MUÑOZ\Dow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C-BASE"/>
      <sheetName val="PRESU A. SANITARIO"/>
      <sheetName val="Hoja1"/>
    </sheetNames>
    <sheetDataSet>
      <sheetData sheetId="0">
        <row r="9">
          <cell r="G9" t="str">
            <v>Replante topografico (Incluye: Control de niveles permanentes y planos finales de obra).</v>
          </cell>
        </row>
      </sheetData>
      <sheetData sheetId="1"/>
      <sheetData sheetId="2">
        <row r="30">
          <cell r="F30">
            <v>3629861</v>
          </cell>
        </row>
      </sheetData>
      <sheetData sheetId="3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-DIURNA"/>
      <sheetName val="LIQU-CUAD"/>
      <sheetName val="Item y cantidades"/>
      <sheetName val="Calculo del AIU"/>
      <sheetName val="Prestaciones"/>
      <sheetName val="Relacion de personal"/>
      <sheetName val="Equipo"/>
      <sheetName val="Lista de materiales"/>
      <sheetName val="Lista de Mano de obra"/>
      <sheetName val="Hoja1"/>
      <sheetName val="Hoja3"/>
      <sheetName val="Licita"/>
      <sheetName val="Insumos"/>
      <sheetName val="CC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analisis de precios unitarios -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CAP"/>
      <sheetName val="AIU"/>
      <sheetName val="MR"/>
      <sheetName val="FM"/>
      <sheetName val="PER"/>
      <sheetName val="TRANS"/>
      <sheetName val="HER"/>
      <sheetName val="MAT"/>
      <sheetName val="Datos"/>
      <sheetName val="Matriz"/>
      <sheetName val="1.1.6"/>
      <sheetName val="1.1.7"/>
      <sheetName val="2.1.2"/>
      <sheetName val="2.1.3"/>
      <sheetName val="2.1.11"/>
      <sheetName val="2.1.12"/>
      <sheetName val="2.1.30"/>
      <sheetName val="2.2.1"/>
      <sheetName val="2.2.3"/>
      <sheetName val="2.2.4"/>
      <sheetName val="2.2.9"/>
      <sheetName val="2.2.11"/>
      <sheetName val="2.3.1"/>
      <sheetName val="2.3.2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3.1.12"/>
      <sheetName val="3.2.1"/>
      <sheetName val="3.2.2"/>
      <sheetName val="3.2.3"/>
      <sheetName val="3.3.1"/>
      <sheetName val="3.3.2"/>
      <sheetName val="3.3.3"/>
      <sheetName val="3.3.4"/>
      <sheetName val="3.3.5"/>
      <sheetName val="3.3.6"/>
      <sheetName val="3.3.7"/>
      <sheetName val="3.4.1"/>
      <sheetName val="3.4.2"/>
      <sheetName val="3.4.3"/>
      <sheetName val="3.4.4"/>
      <sheetName val="4.1.1"/>
      <sheetName val="4.2.1"/>
      <sheetName val="4.3.8"/>
      <sheetName val="4.4.1"/>
      <sheetName val="4.5.1"/>
      <sheetName val="4.5.2"/>
      <sheetName val="4.6.1"/>
      <sheetName val="5.2.1"/>
      <sheetName val="5.2.6"/>
      <sheetName val="5.2.7"/>
      <sheetName val="6.1.1"/>
      <sheetName val="6.1.2"/>
      <sheetName val="6.2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1.11"/>
      <sheetName val="7.1.12"/>
      <sheetName val="7.1.13"/>
      <sheetName val="7.1.14"/>
      <sheetName val="7.1.15"/>
      <sheetName val="7.1.16"/>
      <sheetName val="7.2.1"/>
      <sheetName val="7.3.1"/>
      <sheetName val="7.3.2"/>
      <sheetName val="7.3.3"/>
      <sheetName val="7.3.4"/>
      <sheetName val="7.3.5"/>
      <sheetName val="7.3.6"/>
      <sheetName val="7.4.1"/>
      <sheetName val="7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5.12"/>
      <sheetName val="7.5.13"/>
      <sheetName val="7.5.14"/>
      <sheetName val="7.5.15"/>
      <sheetName val="7.5.16"/>
      <sheetName val="7.5.17"/>
      <sheetName val="7.5.18"/>
      <sheetName val="7.5.19"/>
      <sheetName val="7.5.20"/>
      <sheetName val="7.5.21"/>
      <sheetName val="7.5.22"/>
      <sheetName val="9.1.1"/>
      <sheetName val="9.1.2"/>
      <sheetName val="9.1.3"/>
      <sheetName val="10.1.4"/>
      <sheetName val="10.2.1.2"/>
      <sheetName val="11.2.4.6"/>
      <sheetName val="10.2.7.1"/>
      <sheetName val="10.3.2.5"/>
      <sheetName val="11.2.4.5"/>
      <sheetName val="11.3.1"/>
      <sheetName val="11.3.2"/>
      <sheetName val="11.3.5"/>
      <sheetName val="11.3.6"/>
      <sheetName val="11.4.1"/>
      <sheetName val="11.4.2"/>
      <sheetName val="12.2.1.1"/>
      <sheetName val="12.2.1.2"/>
      <sheetName val="12.2.1.3"/>
      <sheetName val="12.2.1.4"/>
      <sheetName val="12.2.1.5"/>
      <sheetName val="12.2.1.6"/>
      <sheetName val="12.2.1.7"/>
      <sheetName val="12.2.1.8"/>
      <sheetName val="12.2.1.9"/>
      <sheetName val="12.2.2.1"/>
      <sheetName val="12.2.2.2"/>
      <sheetName val="12.2.2.3"/>
      <sheetName val="12.2.2.4"/>
      <sheetName val="12.2.2.5"/>
      <sheetName val="12.2.3.1"/>
      <sheetName val="14.1.2"/>
      <sheetName val="16.1.3"/>
      <sheetName val="16.1.4"/>
      <sheetName val="16.1.5"/>
      <sheetName val="16.1.7"/>
      <sheetName val="16.2.1"/>
      <sheetName val="16.1.8"/>
      <sheetName val="16.2.2"/>
      <sheetName val="16.2.3"/>
      <sheetName val="16.2.4"/>
      <sheetName val="16.2.5"/>
      <sheetName val="16.2.6"/>
      <sheetName val="16.2.7"/>
      <sheetName val="16.2.8"/>
      <sheetName val="17.1.3"/>
      <sheetName val="18.1.1"/>
      <sheetName val="18.1.2"/>
      <sheetName val="18.1.3"/>
      <sheetName val="18.4.2"/>
      <sheetName val="18.4.3"/>
      <sheetName val="19.4.1"/>
      <sheetName val="20.1.1"/>
      <sheetName val="20.1.2"/>
      <sheetName val="20.1.3"/>
      <sheetName val="20.1.4"/>
      <sheetName val="21.2.2"/>
      <sheetName val="21.2.3"/>
      <sheetName val="21.2.4"/>
      <sheetName val="21.2.5"/>
      <sheetName val="21.2.6"/>
      <sheetName val="21.2.7"/>
      <sheetName val="21.2.8"/>
      <sheetName val="21.2.9"/>
      <sheetName val="21.2.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COMISION DE TOPOGRAFIA</v>
          </cell>
          <cell r="B2" t="str">
            <v>dd</v>
          </cell>
          <cell r="C2">
            <v>170000</v>
          </cell>
        </row>
        <row r="3">
          <cell r="A3" t="str">
            <v>MANO DE OBRA 2 AYUDANTES</v>
          </cell>
          <cell r="B3" t="str">
            <v>dd</v>
          </cell>
          <cell r="C3">
            <v>65000</v>
          </cell>
        </row>
        <row r="4">
          <cell r="A4" t="str">
            <v>MANO DE OBRA 2 AYUDANTES CARGUE</v>
          </cell>
          <cell r="B4" t="str">
            <v>dd</v>
          </cell>
          <cell r="C4">
            <v>65000</v>
          </cell>
        </row>
        <row r="5">
          <cell r="A5" t="str">
            <v>MANO DE OBRA CUADRILLA</v>
          </cell>
          <cell r="B5" t="str">
            <v>dd</v>
          </cell>
          <cell r="C5">
            <v>82000</v>
          </cell>
        </row>
        <row r="6">
          <cell r="A6" t="str">
            <v>MANO DE OBRA CUADRILLA CARPINTERIA</v>
          </cell>
          <cell r="B6" t="str">
            <v>dd</v>
          </cell>
          <cell r="C6">
            <v>101000</v>
          </cell>
        </row>
        <row r="7">
          <cell r="A7" t="str">
            <v>MANO DE OBRA CUADRILLA CERT ALTURA</v>
          </cell>
          <cell r="B7" t="str">
            <v>dd</v>
          </cell>
          <cell r="C7">
            <v>102000</v>
          </cell>
        </row>
        <row r="8">
          <cell r="A8" t="str">
            <v>MANO DE OBRA CUADRILLA PLOMERIA</v>
          </cell>
          <cell r="B8" t="str">
            <v>dd</v>
          </cell>
          <cell r="C8">
            <v>102000</v>
          </cell>
        </row>
        <row r="9">
          <cell r="A9" t="str">
            <v>MANO DE OBRA INSTALACION</v>
          </cell>
          <cell r="B9" t="str">
            <v>dd</v>
          </cell>
          <cell r="C9">
            <v>71500</v>
          </cell>
        </row>
        <row r="10">
          <cell r="A10" t="str">
            <v>MANO DE OBRA ORNAMENTACION</v>
          </cell>
          <cell r="B10" t="str">
            <v>dd</v>
          </cell>
          <cell r="C10">
            <v>91500</v>
          </cell>
        </row>
        <row r="11">
          <cell r="A11" t="str">
            <v>MANO DE OBRA ORNAMENTACION CERT ALTURA</v>
          </cell>
          <cell r="B11" t="str">
            <v>dd</v>
          </cell>
          <cell r="C11">
            <v>102000</v>
          </cell>
        </row>
      </sheetData>
      <sheetData sheetId="6">
        <row r="1">
          <cell r="A1" t="str">
            <v>ITEM</v>
          </cell>
          <cell r="B1" t="str">
            <v>UNIDAD</v>
          </cell>
          <cell r="C1" t="str">
            <v>VRUNIT</v>
          </cell>
          <cell r="D1" t="str">
            <v>DISTKM</v>
          </cell>
        </row>
        <row r="2">
          <cell r="A2" t="str">
            <v>CAMION FVR/LARGO TIPO CHEVROLET</v>
          </cell>
          <cell r="B2" t="str">
            <v>m3.km</v>
          </cell>
          <cell r="C2">
            <v>714</v>
          </cell>
          <cell r="D2">
            <v>115</v>
          </cell>
        </row>
        <row r="3">
          <cell r="A3" t="str">
            <v>CAMION TURBO FURGON 2.5TON/12M3</v>
          </cell>
          <cell r="B3" t="str">
            <v>m3.km</v>
          </cell>
          <cell r="C3">
            <v>476</v>
          </cell>
          <cell r="D3">
            <v>115</v>
          </cell>
        </row>
        <row r="4">
          <cell r="A4" t="str">
            <v>VOLQUETA SENCILLA 6M - MATERIALES PETREOS</v>
          </cell>
          <cell r="B4" t="str">
            <v>m3.km</v>
          </cell>
          <cell r="C4">
            <v>833</v>
          </cell>
          <cell r="D4">
            <v>30</v>
          </cell>
        </row>
        <row r="5">
          <cell r="A5" t="str">
            <v>VOLQUETA SENCILLA 6M - RETIRO DE SOBRANTES</v>
          </cell>
          <cell r="B5" t="str">
            <v>m3.km</v>
          </cell>
          <cell r="C5">
            <v>833</v>
          </cell>
          <cell r="D5">
            <v>30</v>
          </cell>
        </row>
      </sheetData>
      <sheetData sheetId="7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ANDAMIO SECCION</v>
          </cell>
          <cell r="B2" t="str">
            <v>sm</v>
          </cell>
          <cell r="C2">
            <v>9465.26</v>
          </cell>
        </row>
        <row r="3">
          <cell r="A3" t="str">
            <v>COMPRESOR DE AIRE</v>
          </cell>
          <cell r="B3" t="str">
            <v>hr</v>
          </cell>
          <cell r="C3">
            <v>17314.5</v>
          </cell>
        </row>
        <row r="4">
          <cell r="A4" t="str">
            <v>CORTADORA</v>
          </cell>
          <cell r="B4" t="str">
            <v>dd</v>
          </cell>
          <cell r="C4">
            <v>28857.5</v>
          </cell>
        </row>
        <row r="5">
          <cell r="A5" t="str">
            <v>EQUIPO DE ORNAMENTACION</v>
          </cell>
          <cell r="B5" t="str">
            <v>dd</v>
          </cell>
          <cell r="C5">
            <v>78492.399999999994</v>
          </cell>
        </row>
        <row r="6">
          <cell r="A6" t="str">
            <v>EQUIPO DE SOLDADURA</v>
          </cell>
          <cell r="B6" t="str">
            <v>dd</v>
          </cell>
          <cell r="C6">
            <v>75029.5</v>
          </cell>
        </row>
        <row r="7">
          <cell r="A7" t="str">
            <v>EQUIPO DE TOPOGRAFIA</v>
          </cell>
          <cell r="B7" t="str">
            <v>dd</v>
          </cell>
          <cell r="C7">
            <v>138516</v>
          </cell>
        </row>
        <row r="8">
          <cell r="A8" t="str">
            <v>EQUIPO PARA TRABAJOS EN ALTURA</v>
          </cell>
          <cell r="B8" t="str">
            <v>dd</v>
          </cell>
          <cell r="C8">
            <v>46172</v>
          </cell>
        </row>
        <row r="9">
          <cell r="A9" t="str">
            <v>FORMALETA ENTREPISOS</v>
          </cell>
          <cell r="B9" t="str">
            <v>ms</v>
          </cell>
          <cell r="C9">
            <v>6925.8</v>
          </cell>
        </row>
        <row r="10">
          <cell r="A10" t="str">
            <v>HERRAMIENTA MENOR</v>
          </cell>
          <cell r="B10" t="str">
            <v>hr</v>
          </cell>
          <cell r="C10">
            <v>11.64</v>
          </cell>
        </row>
        <row r="11">
          <cell r="A11" t="str">
            <v>MEZCLADORA ELECT/GASOLINA 2BT</v>
          </cell>
          <cell r="B11" t="str">
            <v>dd</v>
          </cell>
          <cell r="C11">
            <v>57715</v>
          </cell>
        </row>
        <row r="12">
          <cell r="A12" t="str">
            <v>MORDAZAS</v>
          </cell>
          <cell r="B12" t="str">
            <v>ms</v>
          </cell>
          <cell r="C12">
            <v>2193.17</v>
          </cell>
        </row>
        <row r="13">
          <cell r="A13" t="str">
            <v>PARAL TELESCOPICO 2.2m</v>
          </cell>
          <cell r="B13" t="str">
            <v>ms</v>
          </cell>
          <cell r="C13">
            <v>2077.7399999999998</v>
          </cell>
        </row>
        <row r="14">
          <cell r="A14" t="str">
            <v>PLANCHON ORDINARIO 3m ALQ</v>
          </cell>
          <cell r="B14" t="str">
            <v>sm</v>
          </cell>
          <cell r="C14">
            <v>6348.65</v>
          </cell>
        </row>
        <row r="15">
          <cell r="A15" t="str">
            <v>PULIDORA</v>
          </cell>
          <cell r="B15" t="str">
            <v>dd</v>
          </cell>
          <cell r="C15">
            <v>28857.5</v>
          </cell>
        </row>
        <row r="16">
          <cell r="A16" t="str">
            <v>RETROEXCAVADORA</v>
          </cell>
          <cell r="B16" t="str">
            <v>hr</v>
          </cell>
          <cell r="C16">
            <v>98115.5</v>
          </cell>
        </row>
        <row r="17">
          <cell r="A17" t="str">
            <v>QUEMADOR A GAS</v>
          </cell>
          <cell r="B17" t="str">
            <v>hr</v>
          </cell>
          <cell r="C17">
            <v>13851.6</v>
          </cell>
        </row>
        <row r="18">
          <cell r="A18" t="str">
            <v>TALADRO</v>
          </cell>
          <cell r="B18" t="str">
            <v>hr</v>
          </cell>
          <cell r="C18">
            <v>6348.65</v>
          </cell>
        </row>
        <row r="19">
          <cell r="A19" t="str">
            <v>VIBRADOR A GASOLINA</v>
          </cell>
          <cell r="B19" t="str">
            <v>dd</v>
          </cell>
          <cell r="C19">
            <v>51943.5</v>
          </cell>
        </row>
        <row r="20">
          <cell r="A20" t="str">
            <v>VIBROCOMPACTADOR TIPO RANA</v>
          </cell>
          <cell r="B20" t="str">
            <v>dd</v>
          </cell>
          <cell r="C20">
            <v>51943.5</v>
          </cell>
        </row>
      </sheetData>
      <sheetData sheetId="8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ABRAZADERA TIPO PERA O TRAPECIO 6"</v>
          </cell>
          <cell r="B2" t="str">
            <v>un</v>
          </cell>
          <cell r="C2">
            <v>3462.9</v>
          </cell>
        </row>
        <row r="3">
          <cell r="A3" t="str">
            <v>ABRAZADERA TIPO PERA O TRAPECIO 4"</v>
          </cell>
          <cell r="B3" t="str">
            <v>un</v>
          </cell>
          <cell r="C3">
            <v>3232.04</v>
          </cell>
        </row>
        <row r="4">
          <cell r="A4" t="str">
            <v>ACCESORIO PVC SANITARIA 2"</v>
          </cell>
          <cell r="B4" t="str">
            <v>un</v>
          </cell>
          <cell r="C4">
            <v>6244.86</v>
          </cell>
        </row>
        <row r="5">
          <cell r="A5" t="str">
            <v>ACCESORIO PVC SANITARIA 3"</v>
          </cell>
          <cell r="B5" t="str">
            <v>un</v>
          </cell>
          <cell r="C5">
            <v>7502.95</v>
          </cell>
        </row>
        <row r="6">
          <cell r="A6" t="str">
            <v>ACCESORIO PVC SANITARIA 4"</v>
          </cell>
          <cell r="B6" t="str">
            <v>un</v>
          </cell>
          <cell r="C6">
            <v>21227.48</v>
          </cell>
        </row>
        <row r="7">
          <cell r="A7" t="str">
            <v>ACCESORIO PVC SANITARIA 6"</v>
          </cell>
          <cell r="B7" t="str">
            <v>un</v>
          </cell>
          <cell r="C7">
            <v>53674.95</v>
          </cell>
        </row>
        <row r="8">
          <cell r="A8" t="str">
            <v>ACCESORIO PVCP 1 1/2"</v>
          </cell>
          <cell r="B8" t="str">
            <v>un</v>
          </cell>
          <cell r="C8">
            <v>4744.2699999999995</v>
          </cell>
        </row>
        <row r="9">
          <cell r="A9" t="str">
            <v>ACCESORIO PVCP 1 1/4"</v>
          </cell>
          <cell r="B9" t="str">
            <v>un</v>
          </cell>
          <cell r="C9">
            <v>3497.8199999999997</v>
          </cell>
        </row>
        <row r="10">
          <cell r="A10" t="str">
            <v>ACCESORIO PVCP 1"</v>
          </cell>
          <cell r="B10" t="str">
            <v>un</v>
          </cell>
          <cell r="C10">
            <v>2492.9</v>
          </cell>
        </row>
        <row r="11">
          <cell r="A11" t="str">
            <v>ACCESORIO PVCP 1/2"</v>
          </cell>
          <cell r="B11" t="str">
            <v>un</v>
          </cell>
          <cell r="C11">
            <v>1003.9499999999999</v>
          </cell>
        </row>
        <row r="12">
          <cell r="A12" t="str">
            <v>ACCESORIO PVCP 2"</v>
          </cell>
          <cell r="B12" t="str">
            <v>un</v>
          </cell>
          <cell r="C12">
            <v>8310.9599999999991</v>
          </cell>
        </row>
        <row r="13">
          <cell r="A13" t="str">
            <v>ACCESORIO PVCP 3/4"</v>
          </cell>
          <cell r="B13" t="str">
            <v>un</v>
          </cell>
          <cell r="C13">
            <v>1246.45</v>
          </cell>
        </row>
        <row r="14">
          <cell r="A14" t="str">
            <v>ACCESORIOS DE FIJACION</v>
          </cell>
          <cell r="B14" t="str">
            <v>kg</v>
          </cell>
          <cell r="C14">
            <v>18722.939999999999</v>
          </cell>
        </row>
        <row r="15">
          <cell r="A15" t="str">
            <v>ACCESORIOS Y FIJACIONES PARA DIVISIONES</v>
          </cell>
          <cell r="B15" t="str">
            <v>un</v>
          </cell>
          <cell r="C15">
            <v>56560.7</v>
          </cell>
        </row>
        <row r="16">
          <cell r="A16" t="str">
            <v>ACCESORIOS PARA VENTANAS</v>
          </cell>
          <cell r="B16" t="str">
            <v>gl</v>
          </cell>
          <cell r="C16">
            <v>9985.18</v>
          </cell>
        </row>
        <row r="17">
          <cell r="A17" t="str">
            <v>ACCESORIOS TANQUE PLASTICO</v>
          </cell>
          <cell r="B17" t="str">
            <v>gl</v>
          </cell>
          <cell r="C17">
            <v>37457.519999999997</v>
          </cell>
        </row>
        <row r="18">
          <cell r="A18" t="str">
            <v>ACERO COR/FIG 34000 PSI</v>
          </cell>
          <cell r="B18" t="str">
            <v>kg</v>
          </cell>
          <cell r="C18">
            <v>2389.11</v>
          </cell>
        </row>
        <row r="19">
          <cell r="A19" t="str">
            <v>ACERO COR/FIG 37000 PSI</v>
          </cell>
          <cell r="B19" t="str">
            <v>kg</v>
          </cell>
          <cell r="C19">
            <v>2389.11</v>
          </cell>
        </row>
        <row r="20">
          <cell r="A20" t="str">
            <v>ACERO COR/FIG 60000 PSI</v>
          </cell>
          <cell r="B20" t="str">
            <v>kg</v>
          </cell>
          <cell r="C20">
            <v>2389.11</v>
          </cell>
        </row>
        <row r="21">
          <cell r="A21" t="str">
            <v>ACERO ESTRUCTURAL DOBLADO/FIGURADO</v>
          </cell>
          <cell r="B21" t="str">
            <v>kg</v>
          </cell>
          <cell r="C21">
            <v>3693.7599999999998</v>
          </cell>
        </row>
        <row r="22">
          <cell r="A22" t="str">
            <v>ADAPTADOR LIMPIEZA PVCS 6"</v>
          </cell>
          <cell r="B22" t="str">
            <v>un</v>
          </cell>
          <cell r="C22">
            <v>35783.299999999996</v>
          </cell>
        </row>
        <row r="23">
          <cell r="A23" t="str">
            <v>ADAPTADOR MACHO PVCP 1 1/4"</v>
          </cell>
          <cell r="B23" t="str">
            <v>un</v>
          </cell>
          <cell r="C23">
            <v>3243.68</v>
          </cell>
        </row>
        <row r="24">
          <cell r="A24" t="str">
            <v>ADAPTADOR MACHO PVCP 1 1/2"</v>
          </cell>
          <cell r="B24" t="str">
            <v>un</v>
          </cell>
          <cell r="C24">
            <v>3867.39</v>
          </cell>
        </row>
        <row r="25">
          <cell r="A25" t="str">
            <v>ADAPTADOR MACHO PVCP 1"</v>
          </cell>
          <cell r="B25" t="str">
            <v>un</v>
          </cell>
          <cell r="C25">
            <v>1627.6599999999999</v>
          </cell>
        </row>
        <row r="26">
          <cell r="A26" t="str">
            <v>ADAPTADOR MACHO PVCP 1/2"</v>
          </cell>
          <cell r="B26" t="str">
            <v>un</v>
          </cell>
          <cell r="C26">
            <v>438.44</v>
          </cell>
        </row>
        <row r="27">
          <cell r="A27" t="str">
            <v>ADAPTADOR MACHO PVCP 2"</v>
          </cell>
          <cell r="B27" t="str">
            <v>un</v>
          </cell>
          <cell r="C27">
            <v>5494.08</v>
          </cell>
        </row>
        <row r="28">
          <cell r="A28" t="str">
            <v>ADAPTADOR MACHO PVCP 3/4"</v>
          </cell>
          <cell r="B28" t="str">
            <v>un</v>
          </cell>
          <cell r="C28">
            <v>808.01</v>
          </cell>
        </row>
        <row r="29">
          <cell r="A29" t="str">
            <v>AGUA</v>
          </cell>
          <cell r="B29" t="str">
            <v>lt</v>
          </cell>
          <cell r="C29">
            <v>11.64</v>
          </cell>
        </row>
        <row r="30">
          <cell r="A30" t="str">
            <v>ALAMBRE NEGRO CAL 18</v>
          </cell>
          <cell r="B30" t="str">
            <v>Kg</v>
          </cell>
          <cell r="C30">
            <v>3427.98</v>
          </cell>
        </row>
        <row r="31">
          <cell r="A31" t="str">
            <v>ALAMBRE NEGRO No.18</v>
          </cell>
          <cell r="B31" t="str">
            <v>kg</v>
          </cell>
          <cell r="C31">
            <v>3427.98</v>
          </cell>
        </row>
        <row r="32">
          <cell r="A32" t="str">
            <v>AMARRES PARA TEJA</v>
          </cell>
          <cell r="B32" t="str">
            <v>un</v>
          </cell>
          <cell r="C32">
            <v>623.71</v>
          </cell>
        </row>
        <row r="33">
          <cell r="A33" t="str">
            <v>ANGULO HIERRO 3/4" X 1/8"</v>
          </cell>
          <cell r="B33" t="str">
            <v>ml</v>
          </cell>
          <cell r="C33">
            <v>11254.91</v>
          </cell>
        </row>
        <row r="34">
          <cell r="A34" t="str">
            <v>ANGULO HIERRO 1 1/2" x 1 1/2" x 1/8"</v>
          </cell>
          <cell r="B34" t="str">
            <v>ml</v>
          </cell>
          <cell r="C34">
            <v>7375.88</v>
          </cell>
        </row>
        <row r="35">
          <cell r="A35" t="str">
            <v>ANGULO HIERRO 1 1/4" x 1 1/4" x 1/8"</v>
          </cell>
          <cell r="B35" t="str">
            <v>ml</v>
          </cell>
          <cell r="C35">
            <v>4513.41</v>
          </cell>
        </row>
        <row r="36">
          <cell r="A36" t="str">
            <v>ANTICORROSIVO</v>
          </cell>
          <cell r="B36" t="str">
            <v>gl</v>
          </cell>
          <cell r="C36">
            <v>41613</v>
          </cell>
        </row>
        <row r="37">
          <cell r="A37" t="str">
            <v>ARENA LAVADA DE PEÑA</v>
          </cell>
          <cell r="B37" t="str">
            <v>m3</v>
          </cell>
          <cell r="C37">
            <v>37457.519999999997</v>
          </cell>
        </row>
        <row r="38">
          <cell r="A38" t="str">
            <v>ARENA LAVADA DE RIO</v>
          </cell>
          <cell r="B38" t="str">
            <v>m3</v>
          </cell>
          <cell r="C38">
            <v>93625.37</v>
          </cell>
        </row>
        <row r="39">
          <cell r="A39" t="str">
            <v>ASFALTO DE LIGA</v>
          </cell>
          <cell r="B39" t="str">
            <v>kg</v>
          </cell>
          <cell r="C39">
            <v>1003.9499999999999</v>
          </cell>
        </row>
        <row r="40">
          <cell r="A40" t="str">
            <v>BAJANTE PVC EXTREMO LISO</v>
          </cell>
          <cell r="B40" t="str">
            <v>ml</v>
          </cell>
          <cell r="C40">
            <v>25394.6</v>
          </cell>
        </row>
        <row r="41">
          <cell r="A41" t="str">
            <v>BARRAS DE APOYO DISCAPACITADOS</v>
          </cell>
          <cell r="B41" t="str">
            <v>un</v>
          </cell>
          <cell r="C41">
            <v>312099.44</v>
          </cell>
        </row>
        <row r="42">
          <cell r="A42" t="str">
            <v>BASE ESPUMA JUMBOLO</v>
          </cell>
          <cell r="B42" t="str">
            <v>m2</v>
          </cell>
          <cell r="C42">
            <v>1385.1599999999999</v>
          </cell>
        </row>
        <row r="43">
          <cell r="A43" t="str">
            <v>BISAGRA ALUMINIO 3"</v>
          </cell>
          <cell r="B43" t="str">
            <v>un</v>
          </cell>
          <cell r="C43">
            <v>2492.9</v>
          </cell>
        </row>
        <row r="44">
          <cell r="A44" t="str">
            <v>BISAGRA METALICA 3" UN</v>
          </cell>
          <cell r="B44" t="str">
            <v>un</v>
          </cell>
          <cell r="C44">
            <v>4444.54</v>
          </cell>
        </row>
        <row r="45">
          <cell r="A45" t="str">
            <v>BLOQUE CONCRETO SPLIT 15x20x40</v>
          </cell>
          <cell r="B45" t="str">
            <v>un</v>
          </cell>
          <cell r="C45">
            <v>3462.9</v>
          </cell>
        </row>
        <row r="46">
          <cell r="A46" t="str">
            <v>BLOQUE CONCRETO 12x19x39</v>
          </cell>
          <cell r="B46" t="str">
            <v>un</v>
          </cell>
          <cell r="C46">
            <v>1465.67</v>
          </cell>
        </row>
        <row r="47">
          <cell r="A47" t="str">
            <v>BLOQUE No 5 ARCILLA</v>
          </cell>
          <cell r="B47" t="str">
            <v>un</v>
          </cell>
          <cell r="C47">
            <v>866.20999999999992</v>
          </cell>
        </row>
        <row r="48">
          <cell r="A48" t="str">
            <v>BORDILLO PREFABRICADO A-80</v>
          </cell>
          <cell r="B48" t="str">
            <v>un</v>
          </cell>
          <cell r="C48">
            <v>28280.35</v>
          </cell>
        </row>
        <row r="49">
          <cell r="A49" t="str">
            <v>BOQUILLA PARA CERAMICA</v>
          </cell>
          <cell r="B49" t="str">
            <v>kg</v>
          </cell>
          <cell r="C49">
            <v>4848.0599999999995</v>
          </cell>
        </row>
        <row r="50">
          <cell r="A50" t="str">
            <v>BROCHA 2"</v>
          </cell>
          <cell r="B50" t="str">
            <v>un</v>
          </cell>
          <cell r="C50">
            <v>1870.1599999999999</v>
          </cell>
        </row>
        <row r="51">
          <cell r="A51" t="str">
            <v>CAL HIDRATADA</v>
          </cell>
          <cell r="B51" t="str">
            <v>kg</v>
          </cell>
          <cell r="C51">
            <v>866.20999999999992</v>
          </cell>
        </row>
        <row r="52">
          <cell r="A52" t="str">
            <v>CANAL AMAZONA</v>
          </cell>
          <cell r="B52" t="str">
            <v>ml</v>
          </cell>
          <cell r="C52">
            <v>30588.95</v>
          </cell>
        </row>
        <row r="53">
          <cell r="A53" t="str">
            <v>CANECA TIPO M120 (EN MALLA METALICA)</v>
          </cell>
          <cell r="B53" t="str">
            <v>un</v>
          </cell>
          <cell r="C53">
            <v>267509.51</v>
          </cell>
        </row>
        <row r="54">
          <cell r="A54" t="str">
            <v>CAOLIN</v>
          </cell>
          <cell r="B54" t="str">
            <v>bt</v>
          </cell>
          <cell r="C54">
            <v>11889.289999999999</v>
          </cell>
        </row>
        <row r="55">
          <cell r="A55" t="str">
            <v>CARTUCHO DE SILICONA</v>
          </cell>
          <cell r="B55" t="str">
            <v>un</v>
          </cell>
          <cell r="C55">
            <v>12489.72</v>
          </cell>
        </row>
        <row r="56">
          <cell r="A56" t="str">
            <v>CEMENTO BLANCO</v>
          </cell>
          <cell r="B56" t="str">
            <v>kg</v>
          </cell>
          <cell r="C56">
            <v>1119.3799999999999</v>
          </cell>
        </row>
        <row r="57">
          <cell r="A57" t="str">
            <v>CEMENTO GRIS</v>
          </cell>
          <cell r="B57" t="str">
            <v>bt</v>
          </cell>
          <cell r="C57">
            <v>28280.35</v>
          </cell>
        </row>
        <row r="58">
          <cell r="A58" t="str">
            <v>CERAMICA 30x30</v>
          </cell>
          <cell r="B58" t="str">
            <v>m2</v>
          </cell>
          <cell r="C58">
            <v>28707.149999999998</v>
          </cell>
        </row>
        <row r="59">
          <cell r="A59" t="str">
            <v>CERRADURA SCHLAGE JUPITER ALCOBA</v>
          </cell>
          <cell r="B59" t="str">
            <v>un</v>
          </cell>
          <cell r="C59">
            <v>34629</v>
          </cell>
        </row>
        <row r="60">
          <cell r="A60" t="str">
            <v>CERROJO DOBLE YALE</v>
          </cell>
          <cell r="B60" t="str">
            <v>un</v>
          </cell>
          <cell r="C60">
            <v>63486.5</v>
          </cell>
        </row>
        <row r="61">
          <cell r="A61" t="str">
            <v>CESPEDON</v>
          </cell>
          <cell r="B61" t="str">
            <v>m2</v>
          </cell>
          <cell r="C61">
            <v>3740.3199999999997</v>
          </cell>
        </row>
        <row r="62">
          <cell r="A62" t="str">
            <v>CINTA DE PAPEL 250</v>
          </cell>
          <cell r="B62" t="str">
            <v>rl</v>
          </cell>
          <cell r="C62">
            <v>10111.279999999999</v>
          </cell>
        </row>
        <row r="63">
          <cell r="A63" t="str">
            <v>CHAZOS</v>
          </cell>
          <cell r="B63" t="str">
            <v>un</v>
          </cell>
          <cell r="C63">
            <v>58.199999999999996</v>
          </cell>
        </row>
        <row r="64">
          <cell r="A64" t="str">
            <v>CHEQUE HELBERT 2" VERTICAL</v>
          </cell>
          <cell r="B64" t="str">
            <v>un</v>
          </cell>
          <cell r="C64">
            <v>184688</v>
          </cell>
        </row>
        <row r="65">
          <cell r="A65" t="str">
            <v>CHEQUE HELBERT 3/4" CORTINA SELLO MET</v>
          </cell>
          <cell r="B65" t="str">
            <v>un</v>
          </cell>
          <cell r="C65">
            <v>57715</v>
          </cell>
        </row>
        <row r="66">
          <cell r="A66" t="str">
            <v>CHEQUE HELBERT 1 1/4" CORTINA SELLO MET</v>
          </cell>
          <cell r="B66" t="str">
            <v>un</v>
          </cell>
          <cell r="C66">
            <v>138516</v>
          </cell>
        </row>
        <row r="67">
          <cell r="A67" t="str">
            <v>CHEQUE HELBERT 1 1/2" CORTINA SELLO MET</v>
          </cell>
          <cell r="B67" t="str">
            <v>un</v>
          </cell>
          <cell r="C67">
            <v>161602</v>
          </cell>
        </row>
        <row r="68">
          <cell r="A68" t="str">
            <v>CICLOPARQUEADERO M101</v>
          </cell>
          <cell r="B68" t="str">
            <v>un</v>
          </cell>
          <cell r="C68">
            <v>510200.6</v>
          </cell>
        </row>
        <row r="69">
          <cell r="A69" t="str">
            <v>CIELO RASO DRYWALL 1/2" BOVEDA</v>
          </cell>
          <cell r="B69" t="str">
            <v>un</v>
          </cell>
          <cell r="C69">
            <v>24250</v>
          </cell>
        </row>
        <row r="70">
          <cell r="A70" t="str">
            <v>CODO 45 BAJANTE BLANCO</v>
          </cell>
          <cell r="B70" t="str">
            <v>un</v>
          </cell>
          <cell r="C70">
            <v>6694.94</v>
          </cell>
        </row>
        <row r="71">
          <cell r="A71" t="str">
            <v>CODO 45 SANITARIO PVC 2"</v>
          </cell>
          <cell r="B71" t="str">
            <v>un</v>
          </cell>
          <cell r="C71">
            <v>3001.18</v>
          </cell>
        </row>
        <row r="72">
          <cell r="A72" t="str">
            <v>CODO 45 SANITARIO PVC 3"</v>
          </cell>
          <cell r="B72" t="str">
            <v>un</v>
          </cell>
          <cell r="C72">
            <v>6579.51</v>
          </cell>
        </row>
        <row r="73">
          <cell r="A73" t="str">
            <v>CODO 90 PRESION PVC 1/2</v>
          </cell>
          <cell r="B73" t="str">
            <v>un</v>
          </cell>
          <cell r="C73">
            <v>623.71</v>
          </cell>
        </row>
        <row r="74">
          <cell r="A74" t="str">
            <v>CODO 90 SANITARIO PVC 2"</v>
          </cell>
          <cell r="B74" t="str">
            <v>un</v>
          </cell>
          <cell r="C74">
            <v>2539.46</v>
          </cell>
        </row>
        <row r="75">
          <cell r="A75" t="str">
            <v>CODO 90 SANITARIO PVC 4"</v>
          </cell>
          <cell r="B75" t="str">
            <v>un</v>
          </cell>
          <cell r="C75">
            <v>11196.71</v>
          </cell>
        </row>
        <row r="76">
          <cell r="A76" t="str">
            <v>COLOR MINERAL</v>
          </cell>
          <cell r="B76" t="str">
            <v>kg</v>
          </cell>
          <cell r="C76">
            <v>8737.76</v>
          </cell>
        </row>
        <row r="77">
          <cell r="A77" t="str">
            <v>CONCRETO PREMEZCLADO 3000 PSI</v>
          </cell>
          <cell r="B77" t="str">
            <v>m3</v>
          </cell>
          <cell r="C77">
            <v>401811.83</v>
          </cell>
        </row>
        <row r="78">
          <cell r="A78" t="str">
            <v>CUB HD333C ALUZ CAL28 FV PERF PINT 2 CARAS</v>
          </cell>
          <cell r="B78" t="str">
            <v>m2</v>
          </cell>
          <cell r="C78">
            <v>140247.44999999998</v>
          </cell>
        </row>
        <row r="79">
          <cell r="A79" t="str">
            <v>CUPULA TRAGANTE METALICO 4"</v>
          </cell>
          <cell r="B79" t="str">
            <v>un</v>
          </cell>
          <cell r="C79">
            <v>18122.509999999998</v>
          </cell>
        </row>
        <row r="80">
          <cell r="A80" t="str">
            <v>CUPULA TRAGANTE METALICO 6"</v>
          </cell>
          <cell r="B80" t="str">
            <v>un</v>
          </cell>
          <cell r="C80">
            <v>51943.5</v>
          </cell>
        </row>
        <row r="81">
          <cell r="A81" t="str">
            <v>DILATACION BRONCE</v>
          </cell>
          <cell r="B81" t="str">
            <v>un</v>
          </cell>
          <cell r="C81">
            <v>4744.2699999999995</v>
          </cell>
        </row>
        <row r="82">
          <cell r="A82" t="str">
            <v>DISOLVENTE</v>
          </cell>
          <cell r="B82" t="str">
            <v>gl</v>
          </cell>
          <cell r="C82">
            <v>27460.7</v>
          </cell>
        </row>
        <row r="83">
          <cell r="A83" t="str">
            <v>DISOLVENTE THINNER</v>
          </cell>
          <cell r="B83" t="str">
            <v>gl</v>
          </cell>
          <cell r="C83">
            <v>81147.289999999994</v>
          </cell>
        </row>
        <row r="84">
          <cell r="A84" t="str">
            <v>DIVISIONES LAMINA PLASTICA FENOLICA</v>
          </cell>
          <cell r="B84" t="str">
            <v>m2</v>
          </cell>
          <cell r="C84">
            <v>259717.5</v>
          </cell>
        </row>
        <row r="85">
          <cell r="A85" t="str">
            <v>DUCHA SENCILLA VENTO CROMO</v>
          </cell>
          <cell r="B85" t="str">
            <v>un</v>
          </cell>
          <cell r="C85">
            <v>103887</v>
          </cell>
        </row>
        <row r="86">
          <cell r="A86" t="str">
            <v>DURMIENTE</v>
          </cell>
          <cell r="B86" t="str">
            <v>ml</v>
          </cell>
          <cell r="C86">
            <v>750.78</v>
          </cell>
        </row>
        <row r="87">
          <cell r="A87" t="str">
            <v>DURMIENTE 3 M</v>
          </cell>
          <cell r="B87" t="str">
            <v>ml</v>
          </cell>
          <cell r="C87">
            <v>1119.3799999999999</v>
          </cell>
        </row>
        <row r="88">
          <cell r="A88" t="str">
            <v>DUROPISO BLANCO 33x33</v>
          </cell>
          <cell r="B88" t="str">
            <v>m2</v>
          </cell>
          <cell r="C88">
            <v>32101.18</v>
          </cell>
        </row>
        <row r="89">
          <cell r="A89" t="str">
            <v>EMULSION ASFALTICA</v>
          </cell>
          <cell r="B89" t="str">
            <v>gl</v>
          </cell>
          <cell r="C89">
            <v>4374.7</v>
          </cell>
        </row>
        <row r="90">
          <cell r="A90" t="str">
            <v>ESMALTE</v>
          </cell>
          <cell r="B90" t="str">
            <v>gl</v>
          </cell>
          <cell r="C90">
            <v>56179.49</v>
          </cell>
        </row>
        <row r="91">
          <cell r="A91" t="str">
            <v>ESPEJO BISELADO 4mm</v>
          </cell>
          <cell r="B91" t="str">
            <v>m2</v>
          </cell>
          <cell r="C91">
            <v>46172</v>
          </cell>
        </row>
        <row r="92">
          <cell r="A92" t="str">
            <v>ESTRUCTURA ASTAS PARA BANDERAS</v>
          </cell>
          <cell r="B92" t="str">
            <v>un</v>
          </cell>
          <cell r="C92">
            <v>299887.14</v>
          </cell>
        </row>
        <row r="93">
          <cell r="A93" t="str">
            <v>ESTRUCTURA MICROFUTBOL</v>
          </cell>
          <cell r="B93" t="str">
            <v>jg</v>
          </cell>
          <cell r="C93">
            <v>1385160</v>
          </cell>
        </row>
        <row r="94">
          <cell r="A94" t="str">
            <v>ESTRUCTURA MULTIPLE BALONCESTO/FUTBOL</v>
          </cell>
          <cell r="B94" t="str">
            <v>jg</v>
          </cell>
          <cell r="C94">
            <v>3924620</v>
          </cell>
        </row>
        <row r="95">
          <cell r="A95" t="str">
            <v>ESTRUCTURA VOLEIBOL</v>
          </cell>
          <cell r="B95" t="str">
            <v>jg</v>
          </cell>
          <cell r="C95">
            <v>530978</v>
          </cell>
        </row>
        <row r="96">
          <cell r="A96" t="str">
            <v>ESTRUCTURA FUTBOL TUB ALL 4" CON SOPORTES</v>
          </cell>
          <cell r="B96" t="str">
            <v>un</v>
          </cell>
          <cell r="C96">
            <v>519435</v>
          </cell>
        </row>
        <row r="97">
          <cell r="A97" t="str">
            <v>FLOTADOR TIPO HELBERT 2"</v>
          </cell>
          <cell r="B97" t="str">
            <v>un</v>
          </cell>
          <cell r="C97">
            <v>144183.71</v>
          </cell>
        </row>
        <row r="98">
          <cell r="A98" t="str">
            <v>GAS PROPANO</v>
          </cell>
          <cell r="B98" t="str">
            <v>un</v>
          </cell>
          <cell r="C98">
            <v>12489.72</v>
          </cell>
        </row>
        <row r="99">
          <cell r="A99" t="str">
            <v>GRANITO No 2</v>
          </cell>
          <cell r="B99" t="str">
            <v>bt</v>
          </cell>
          <cell r="C99">
            <v>18099.23</v>
          </cell>
        </row>
        <row r="100">
          <cell r="A100" t="str">
            <v>GRANITO No 3</v>
          </cell>
          <cell r="B100" t="str">
            <v>bt</v>
          </cell>
          <cell r="C100">
            <v>22473.93</v>
          </cell>
        </row>
        <row r="101">
          <cell r="A101" t="str">
            <v>GRAVILLA DE RIO</v>
          </cell>
          <cell r="B101" t="str">
            <v>m3</v>
          </cell>
          <cell r="C101">
            <v>113872.18</v>
          </cell>
        </row>
        <row r="102">
          <cell r="A102" t="str">
            <v>GRIFERIA LAVAMANOS TIPO GRIVAL MARRUECOS</v>
          </cell>
          <cell r="B102" t="str">
            <v>un</v>
          </cell>
          <cell r="C102">
            <v>70619.88</v>
          </cell>
        </row>
        <row r="103">
          <cell r="A103" t="str">
            <v>HUMUS DE LOMBRIZ</v>
          </cell>
          <cell r="B103" t="str">
            <v>kg</v>
          </cell>
          <cell r="C103">
            <v>346.28999999999996</v>
          </cell>
        </row>
        <row r="104">
          <cell r="A104" t="str">
            <v>JABONERA PARED TIPO FUSION NIQUEL</v>
          </cell>
          <cell r="B104" t="str">
            <v>un</v>
          </cell>
          <cell r="C104">
            <v>40400.5</v>
          </cell>
        </row>
        <row r="105">
          <cell r="A105" t="str">
            <v>JUEGO INFANTIL EN MADERA IDRD</v>
          </cell>
          <cell r="B105" t="str">
            <v>un</v>
          </cell>
          <cell r="C105">
            <v>3924620</v>
          </cell>
        </row>
        <row r="106">
          <cell r="A106" t="str">
            <v>LADRILLO TOLETE RECOCIDO</v>
          </cell>
          <cell r="B106" t="str">
            <v>un</v>
          </cell>
          <cell r="C106">
            <v>473.36</v>
          </cell>
        </row>
        <row r="107">
          <cell r="A107" t="str">
            <v>LADRILLO 20x10x6 ADOQUIN EN ARCILLA NATURAL</v>
          </cell>
          <cell r="B107" t="str">
            <v>m2</v>
          </cell>
          <cell r="C107">
            <v>24702.02</v>
          </cell>
        </row>
        <row r="108">
          <cell r="A108" t="str">
            <v>LAMINA ACERO GAL. CAL. 26</v>
          </cell>
          <cell r="B108" t="str">
            <v>m2</v>
          </cell>
          <cell r="C108">
            <v>25392.66</v>
          </cell>
        </row>
        <row r="109">
          <cell r="A109" t="str">
            <v>LAMINA COLD ROLLED CAL 18</v>
          </cell>
          <cell r="B109" t="str">
            <v>m2</v>
          </cell>
          <cell r="C109">
            <v>27934.059999999998</v>
          </cell>
        </row>
        <row r="110">
          <cell r="A110" t="str">
            <v>LAMINA GALVANIZADA CAL 20</v>
          </cell>
          <cell r="B110" t="str">
            <v>m2</v>
          </cell>
          <cell r="C110">
            <v>19276.809999999998</v>
          </cell>
        </row>
        <row r="111">
          <cell r="A111" t="str">
            <v>LAMINA HOT ROLLED 3mm</v>
          </cell>
          <cell r="B111" t="str">
            <v>m2</v>
          </cell>
          <cell r="C111">
            <v>50096.619999999995</v>
          </cell>
        </row>
        <row r="112">
          <cell r="A112" t="str">
            <v>LAVAMANOS ACUACER 732</v>
          </cell>
          <cell r="B112" t="str">
            <v>un</v>
          </cell>
          <cell r="C112">
            <v>56930.27</v>
          </cell>
        </row>
        <row r="113">
          <cell r="A113" t="str">
            <v>LAVAMANOS SOBREPONER INSTITUCIONAL VALENCIA</v>
          </cell>
          <cell r="B113" t="str">
            <v>un</v>
          </cell>
          <cell r="C113">
            <v>115430</v>
          </cell>
        </row>
        <row r="114">
          <cell r="A114" t="str">
            <v>LIJA</v>
          </cell>
          <cell r="B114" t="str">
            <v>pl</v>
          </cell>
          <cell r="C114">
            <v>2366.7999999999997</v>
          </cell>
        </row>
        <row r="115">
          <cell r="A115" t="str">
            <v>LISTON ORDINARIO 3 x 3</v>
          </cell>
          <cell r="B115" t="str">
            <v>ml</v>
          </cell>
          <cell r="C115">
            <v>1085.43</v>
          </cell>
        </row>
        <row r="116">
          <cell r="A116" t="str">
            <v>LLAVES PARA MANGUERA</v>
          </cell>
          <cell r="B116" t="str">
            <v>un</v>
          </cell>
          <cell r="C116">
            <v>14359.88</v>
          </cell>
        </row>
        <row r="117">
          <cell r="A117" t="str">
            <v>LONA VERDE CERRAMIENTO 2m</v>
          </cell>
          <cell r="B117" t="str">
            <v>ml</v>
          </cell>
          <cell r="C117">
            <v>11854.369999999999</v>
          </cell>
        </row>
        <row r="118">
          <cell r="A118" t="str">
            <v>MADERA LAMINADA WR WENGUE</v>
          </cell>
          <cell r="B118" t="str">
            <v>m2</v>
          </cell>
          <cell r="C118">
            <v>31166.1</v>
          </cell>
        </row>
        <row r="119">
          <cell r="A119" t="str">
            <v>MALLA ELECTROSOLDADA ESTANDAR</v>
          </cell>
          <cell r="B119" t="str">
            <v>kg</v>
          </cell>
          <cell r="C119">
            <v>3070.0499999999997</v>
          </cell>
        </row>
        <row r="120">
          <cell r="A120" t="str">
            <v>MALLA NYLON NEGRA FUTBOL ENTRELAZADA REF</v>
          </cell>
          <cell r="B120" t="str">
            <v>m2</v>
          </cell>
          <cell r="C120">
            <v>8657.25</v>
          </cell>
        </row>
        <row r="121">
          <cell r="A121" t="str">
            <v>MANIJA ACERO INOXIDABLE TUBULAR 96MM</v>
          </cell>
          <cell r="B121" t="str">
            <v>un</v>
          </cell>
          <cell r="C121">
            <v>3462.9</v>
          </cell>
        </row>
        <row r="122">
          <cell r="A122" t="str">
            <v>MANTO ASFÁLTICO CON FOIL DE ALUMINIO</v>
          </cell>
          <cell r="B122" t="str">
            <v>m2</v>
          </cell>
          <cell r="C122">
            <v>14162.97</v>
          </cell>
        </row>
        <row r="123">
          <cell r="A123" t="str">
            <v>MARCO Y TAPA DE 60X60</v>
          </cell>
          <cell r="B123" t="str">
            <v>un</v>
          </cell>
          <cell r="C123">
            <v>83225.03</v>
          </cell>
        </row>
        <row r="124">
          <cell r="A124" t="str">
            <v>MARCO Y TAPA DE 80X80</v>
          </cell>
          <cell r="B124" t="str">
            <v>un</v>
          </cell>
          <cell r="C124">
            <v>90150.83</v>
          </cell>
        </row>
        <row r="125">
          <cell r="A125" t="str">
            <v>MARCO Y TAPA DE 100X100</v>
          </cell>
          <cell r="B125" t="str">
            <v>un</v>
          </cell>
          <cell r="C125">
            <v>95114.319999999992</v>
          </cell>
        </row>
        <row r="126">
          <cell r="A126" t="str">
            <v>MARCO CON REJILLA 0.4</v>
          </cell>
          <cell r="B126" t="str">
            <v>ml</v>
          </cell>
          <cell r="C126">
            <v>106195.59999999999</v>
          </cell>
        </row>
        <row r="127">
          <cell r="A127" t="str">
            <v>MARMOLINA</v>
          </cell>
          <cell r="B127" t="str">
            <v>kg</v>
          </cell>
          <cell r="C127">
            <v>254.14</v>
          </cell>
        </row>
        <row r="128">
          <cell r="A128" t="str">
            <v>MARMOLINA BT</v>
          </cell>
          <cell r="B128" t="str">
            <v>bt</v>
          </cell>
          <cell r="C128">
            <v>11738.94</v>
          </cell>
        </row>
        <row r="129">
          <cell r="A129" t="str">
            <v>MASILLA</v>
          </cell>
          <cell r="B129" t="str">
            <v>un</v>
          </cell>
          <cell r="C129">
            <v>6244.86</v>
          </cell>
        </row>
        <row r="130">
          <cell r="A130" t="str">
            <v>NIPLE ROSCADO PVC 1/2"</v>
          </cell>
          <cell r="B130" t="str">
            <v>un</v>
          </cell>
          <cell r="C130">
            <v>692.57999999999993</v>
          </cell>
        </row>
        <row r="131">
          <cell r="A131" t="str">
            <v>ORINAL SIN AGUA CON CARTUCHO EN CAJA</v>
          </cell>
          <cell r="B131" t="str">
            <v>un</v>
          </cell>
          <cell r="C131">
            <v>819553</v>
          </cell>
        </row>
        <row r="132">
          <cell r="A132" t="str">
            <v>PASADOR GATO SUECO 2 1/2"</v>
          </cell>
          <cell r="B132" t="str">
            <v>un</v>
          </cell>
          <cell r="C132">
            <v>1846.8799999999999</v>
          </cell>
        </row>
        <row r="133">
          <cell r="A133" t="str">
            <v>PEGACOR</v>
          </cell>
          <cell r="B133" t="str">
            <v>kg</v>
          </cell>
          <cell r="C133">
            <v>1246.45</v>
          </cell>
        </row>
        <row r="134">
          <cell r="A134" t="str">
            <v>PEGANTE</v>
          </cell>
          <cell r="B134" t="str">
            <v>un</v>
          </cell>
          <cell r="C134">
            <v>7733.8099999999995</v>
          </cell>
        </row>
        <row r="135">
          <cell r="A135" t="str">
            <v>PERNO 5/8" X 10"</v>
          </cell>
          <cell r="B135" t="str">
            <v>un</v>
          </cell>
          <cell r="C135">
            <v>3740.3199999999997</v>
          </cell>
        </row>
        <row r="136">
          <cell r="A136" t="str">
            <v>PINTURA</v>
          </cell>
          <cell r="B136" t="str">
            <v>gl</v>
          </cell>
          <cell r="C136">
            <v>62424.35</v>
          </cell>
        </row>
        <row r="137">
          <cell r="A137" t="str">
            <v>PINTURA ACRILICA DE DEMARCACION</v>
          </cell>
          <cell r="B137" t="str">
            <v>gl</v>
          </cell>
          <cell r="C137">
            <v>77280.87</v>
          </cell>
        </row>
        <row r="138">
          <cell r="A138" t="str">
            <v>PINTURA ACRILICA TIPO KORAZA</v>
          </cell>
          <cell r="B138" t="str">
            <v>gl</v>
          </cell>
          <cell r="C138">
            <v>62424.35</v>
          </cell>
        </row>
        <row r="139">
          <cell r="A139" t="str">
            <v>PINTURA BITUMINOSA</v>
          </cell>
          <cell r="B139" t="str">
            <v>gl</v>
          </cell>
          <cell r="C139">
            <v>53502.29</v>
          </cell>
        </row>
        <row r="140">
          <cell r="A140" t="str">
            <v>PINTURA ELECTROSTATICA CON POLVO POLIESTER</v>
          </cell>
          <cell r="B140" t="str">
            <v>m2</v>
          </cell>
          <cell r="C140">
            <v>27010.62</v>
          </cell>
        </row>
        <row r="141">
          <cell r="A141" t="str">
            <v>PINTURA DE RECUBRIMIMIENTO (EPOXICA/BITUMINOSA)</v>
          </cell>
          <cell r="B141" t="str">
            <v>gl</v>
          </cell>
          <cell r="C141">
            <v>74902.429999999993</v>
          </cell>
        </row>
        <row r="142">
          <cell r="A142" t="str">
            <v>PIRLAN MELAM T</v>
          </cell>
          <cell r="B142" t="str">
            <v>ml</v>
          </cell>
          <cell r="C142">
            <v>5194.3499999999995</v>
          </cell>
        </row>
        <row r="143">
          <cell r="A143" t="str">
            <v>PLANCHON ORDINARIO 3m</v>
          </cell>
          <cell r="B143" t="str">
            <v>ml</v>
          </cell>
          <cell r="C143">
            <v>9199.48</v>
          </cell>
        </row>
        <row r="144">
          <cell r="A144" t="str">
            <v>PLATINA LAMINA HR 25-30X25-30 CAL 3/16"</v>
          </cell>
          <cell r="B144" t="str">
            <v>un</v>
          </cell>
          <cell r="C144">
            <v>21931.7</v>
          </cell>
        </row>
        <row r="145">
          <cell r="A145" t="str">
            <v>POLIETILENO</v>
          </cell>
          <cell r="B145" t="str">
            <v>m2</v>
          </cell>
          <cell r="C145">
            <v>1500.59</v>
          </cell>
        </row>
        <row r="146">
          <cell r="A146" t="str">
            <v>PORTENTO PLUS ALONGADO</v>
          </cell>
          <cell r="B146" t="str">
            <v>un</v>
          </cell>
          <cell r="C146">
            <v>427091</v>
          </cell>
        </row>
        <row r="147">
          <cell r="A147" t="str">
            <v>PUNTILLA CON CABEZA 2 1/2"</v>
          </cell>
          <cell r="B147" t="str">
            <v>lb</v>
          </cell>
          <cell r="C147">
            <v>2492.9</v>
          </cell>
        </row>
        <row r="148">
          <cell r="A148" t="str">
            <v>PUNTILLA CON CABEZA 2"</v>
          </cell>
          <cell r="B148" t="str">
            <v>lb</v>
          </cell>
          <cell r="C148">
            <v>2492.9</v>
          </cell>
        </row>
        <row r="149">
          <cell r="A149" t="str">
            <v>PUNTILLA CON CABEZA 3"</v>
          </cell>
          <cell r="B149" t="str">
            <v>lb</v>
          </cell>
          <cell r="C149">
            <v>2492.9</v>
          </cell>
        </row>
        <row r="150">
          <cell r="A150" t="str">
            <v>RECEBO B-200</v>
          </cell>
          <cell r="B150" t="str">
            <v>m3</v>
          </cell>
          <cell r="C150">
            <v>22589.360000000001</v>
          </cell>
        </row>
        <row r="151">
          <cell r="A151" t="str">
            <v>RECEBO B-400</v>
          </cell>
          <cell r="B151" t="str">
            <v>m3</v>
          </cell>
          <cell r="C151">
            <v>27356.91</v>
          </cell>
        </row>
        <row r="152">
          <cell r="A152" t="str">
            <v>REDUCTOR DE NIVEL</v>
          </cell>
          <cell r="B152" t="str">
            <v>ml</v>
          </cell>
          <cell r="C152">
            <v>4040.0499999999997</v>
          </cell>
        </row>
        <row r="153">
          <cell r="A153" t="str">
            <v>REGISTRO P/D RED WHITE 1 1/4"</v>
          </cell>
          <cell r="B153" t="str">
            <v>un</v>
          </cell>
          <cell r="C153">
            <v>49934.63</v>
          </cell>
        </row>
        <row r="154">
          <cell r="A154" t="str">
            <v>REGISTRO P/D RED WHITE 1 1/2"</v>
          </cell>
          <cell r="B154" t="str">
            <v>un</v>
          </cell>
          <cell r="C154">
            <v>54136.67</v>
          </cell>
        </row>
        <row r="155">
          <cell r="A155" t="str">
            <v>REGISTRO P/D RED WHITE 1"</v>
          </cell>
          <cell r="B155" t="str">
            <v>un</v>
          </cell>
          <cell r="C155">
            <v>37457.519999999997</v>
          </cell>
        </row>
        <row r="156">
          <cell r="A156" t="str">
            <v>REGISTRO P/D RED WHITE 1/2"</v>
          </cell>
          <cell r="B156" t="str">
            <v>un</v>
          </cell>
          <cell r="C156">
            <v>18722.939999999999</v>
          </cell>
        </row>
        <row r="157">
          <cell r="A157" t="str">
            <v>REGISTRO P/D RED WHITE 2"</v>
          </cell>
          <cell r="B157" t="str">
            <v>un</v>
          </cell>
          <cell r="C157">
            <v>118593.17</v>
          </cell>
        </row>
        <row r="158">
          <cell r="A158" t="str">
            <v>REGISTRO P/D RED WHITE 3/4"</v>
          </cell>
          <cell r="B158" t="str">
            <v>un</v>
          </cell>
          <cell r="C158">
            <v>25844.68</v>
          </cell>
        </row>
        <row r="159">
          <cell r="A159" t="str">
            <v>REJILLA DE PISO CON SOSCO DE 3" X 2"</v>
          </cell>
          <cell r="B159" t="str">
            <v>un</v>
          </cell>
          <cell r="C159">
            <v>7698.8899999999994</v>
          </cell>
        </row>
        <row r="160">
          <cell r="A160" t="str">
            <v>REPISA ORDINARIO 3m</v>
          </cell>
          <cell r="B160" t="str">
            <v>ml</v>
          </cell>
          <cell r="C160">
            <v>3740.3199999999997</v>
          </cell>
        </row>
        <row r="161">
          <cell r="A161" t="str">
            <v>RODILLO JUNIOR FELPA</v>
          </cell>
          <cell r="B161" t="str">
            <v>un</v>
          </cell>
          <cell r="C161">
            <v>4617.2</v>
          </cell>
        </row>
        <row r="162">
          <cell r="A162" t="str">
            <v>SARDINEL PREFABRICADO A-10</v>
          </cell>
          <cell r="B162" t="str">
            <v>un</v>
          </cell>
          <cell r="C162">
            <v>37757.25</v>
          </cell>
        </row>
        <row r="163">
          <cell r="A163" t="str">
            <v>SECADOR MANOS NAC PUSH CARCAZA BLANCA</v>
          </cell>
          <cell r="B163" t="str">
            <v>un</v>
          </cell>
          <cell r="C163">
            <v>1079270.5</v>
          </cell>
        </row>
        <row r="164">
          <cell r="A164" t="str">
            <v>SEGUETA</v>
          </cell>
          <cell r="B164" t="str">
            <v>un</v>
          </cell>
          <cell r="C164">
            <v>3370.75</v>
          </cell>
        </row>
        <row r="165">
          <cell r="A165" t="str">
            <v>SIFON PVC 2"</v>
          </cell>
          <cell r="B165" t="str">
            <v>un</v>
          </cell>
          <cell r="C165">
            <v>4998.41</v>
          </cell>
        </row>
        <row r="166">
          <cell r="A166" t="str">
            <v>SIFON PVC 3"</v>
          </cell>
          <cell r="B166" t="str">
            <v>un</v>
          </cell>
          <cell r="C166">
            <v>7491.3099999999995</v>
          </cell>
        </row>
        <row r="167">
          <cell r="A167" t="str">
            <v>SIKA 1</v>
          </cell>
          <cell r="B167" t="str">
            <v>kg</v>
          </cell>
          <cell r="C167">
            <v>4617.2</v>
          </cell>
        </row>
        <row r="168">
          <cell r="A168" t="str">
            <v>SIKASET</v>
          </cell>
          <cell r="B168" t="str">
            <v>kg</v>
          </cell>
          <cell r="C168">
            <v>7156.66</v>
          </cell>
        </row>
        <row r="169">
          <cell r="A169" t="str">
            <v>SILICONA TRASPARENTE</v>
          </cell>
          <cell r="B169" t="str">
            <v>un</v>
          </cell>
          <cell r="C169">
            <v>10111.279999999999</v>
          </cell>
        </row>
        <row r="170">
          <cell r="A170" t="str">
            <v>SOLDADURA DE ESTAÑO</v>
          </cell>
          <cell r="B170" t="str">
            <v>un</v>
          </cell>
          <cell r="C170">
            <v>18850.009999999998</v>
          </cell>
        </row>
        <row r="171">
          <cell r="A171" t="str">
            <v>SOLDADURA ELECTRICA</v>
          </cell>
          <cell r="B171" t="str">
            <v>kg</v>
          </cell>
          <cell r="C171">
            <v>7491.3099999999995</v>
          </cell>
        </row>
        <row r="172">
          <cell r="A172" t="str">
            <v>SOLDADURA PVC + LIMPIADOR PVC 2:1 x 1/4</v>
          </cell>
          <cell r="B172" t="str">
            <v>un</v>
          </cell>
          <cell r="C172">
            <v>83686.75</v>
          </cell>
        </row>
        <row r="173">
          <cell r="A173" t="str">
            <v>SOPORTE CANAL AMAZONA</v>
          </cell>
          <cell r="B173" t="str">
            <v>un</v>
          </cell>
          <cell r="C173">
            <v>3232.04</v>
          </cell>
        </row>
        <row r="174">
          <cell r="A174" t="str">
            <v>SOPORTE DE BAJANTE</v>
          </cell>
          <cell r="B174" t="str">
            <v>un</v>
          </cell>
          <cell r="C174">
            <v>2539.46</v>
          </cell>
        </row>
        <row r="175">
          <cell r="A175" t="str">
            <v>TABLA BURRA CEDRO MACHO 0.28</v>
          </cell>
          <cell r="B175" t="str">
            <v>ml</v>
          </cell>
          <cell r="C175">
            <v>13759.449999999999</v>
          </cell>
        </row>
        <row r="176">
          <cell r="A176" t="str">
            <v>TABLA BURRA ORDINARIO 0.30</v>
          </cell>
          <cell r="B176" t="str">
            <v>ml</v>
          </cell>
          <cell r="C176">
            <v>7110.0999999999995</v>
          </cell>
        </row>
        <row r="177">
          <cell r="A177" t="str">
            <v>TABLA BURRA TERMINADA 1 CARA 0.30</v>
          </cell>
          <cell r="B177" t="str">
            <v>ml</v>
          </cell>
          <cell r="C177">
            <v>7733.8099999999995</v>
          </cell>
        </row>
        <row r="178">
          <cell r="A178" t="str">
            <v>TABLA CHAPA ORDINARIO 0.30</v>
          </cell>
          <cell r="B178" t="str">
            <v>ml</v>
          </cell>
          <cell r="C178">
            <v>4178.76</v>
          </cell>
        </row>
        <row r="179">
          <cell r="A179" t="str">
            <v>TABLA CHAPA TERMINADO 1 CARA 0.30</v>
          </cell>
          <cell r="B179" t="str">
            <v>ml</v>
          </cell>
          <cell r="C179">
            <v>2124.2999999999997</v>
          </cell>
        </row>
        <row r="180">
          <cell r="A180" t="str">
            <v>TANQUE PLASTICO 1000 LTS</v>
          </cell>
          <cell r="B180" t="str">
            <v>un</v>
          </cell>
          <cell r="C180">
            <v>345978.63</v>
          </cell>
        </row>
        <row r="181">
          <cell r="A181" t="str">
            <v>TANQUE PLASTICO 2000 LTS</v>
          </cell>
          <cell r="B181" t="str">
            <v>un</v>
          </cell>
          <cell r="C181">
            <v>542521</v>
          </cell>
        </row>
        <row r="182">
          <cell r="A182" t="str">
            <v>TAPA EXTERNA CANAL AMAZONA</v>
          </cell>
          <cell r="B182" t="str">
            <v>un</v>
          </cell>
          <cell r="C182">
            <v>8657.25</v>
          </cell>
        </row>
        <row r="183">
          <cell r="A183" t="str">
            <v>TAPAREGISTRO PLASTICA 20x20</v>
          </cell>
          <cell r="B183" t="str">
            <v>un</v>
          </cell>
          <cell r="C183">
            <v>10965.85</v>
          </cell>
        </row>
        <row r="184">
          <cell r="A184" t="str">
            <v>TAPON DE PRUEBA SANITARIO PVC 2"</v>
          </cell>
          <cell r="B184" t="str">
            <v>un</v>
          </cell>
          <cell r="C184">
            <v>1154.3</v>
          </cell>
        </row>
        <row r="185">
          <cell r="A185" t="str">
            <v>TAPON DE PRUEBA SANITARIO PVC 3"</v>
          </cell>
          <cell r="B185" t="str">
            <v>un</v>
          </cell>
          <cell r="C185">
            <v>1385.1599999999999</v>
          </cell>
        </row>
        <row r="186">
          <cell r="A186" t="str">
            <v>TAPON DE PRUEBA SANITARIO PVC 4"</v>
          </cell>
          <cell r="B186" t="str">
            <v>un</v>
          </cell>
          <cell r="C186">
            <v>2885.75</v>
          </cell>
        </row>
        <row r="187">
          <cell r="A187" t="str">
            <v>TAPON ROSCADO PVCP 1/2"</v>
          </cell>
          <cell r="B187" t="str">
            <v>un</v>
          </cell>
          <cell r="C187">
            <v>623.71</v>
          </cell>
        </row>
        <row r="188">
          <cell r="A188" t="str">
            <v>TAPON SOLDADO PVCP 1/2"</v>
          </cell>
          <cell r="B188" t="str">
            <v>un</v>
          </cell>
          <cell r="C188">
            <v>369.57</v>
          </cell>
        </row>
        <row r="189">
          <cell r="A189" t="str">
            <v>TEE ROSCADA PVC 1/2"</v>
          </cell>
          <cell r="B189" t="str">
            <v>un</v>
          </cell>
          <cell r="C189">
            <v>1731.45</v>
          </cell>
        </row>
        <row r="190">
          <cell r="A190" t="str">
            <v>TEFLON</v>
          </cell>
          <cell r="B190" t="str">
            <v>un</v>
          </cell>
          <cell r="C190">
            <v>1627.6599999999999</v>
          </cell>
        </row>
        <row r="191">
          <cell r="A191" t="str">
            <v>TEJA THERMOACUSTICA A-360 MAX</v>
          </cell>
          <cell r="B191" t="str">
            <v>m2</v>
          </cell>
          <cell r="C191">
            <v>24967.8</v>
          </cell>
        </row>
        <row r="192">
          <cell r="A192" t="str">
            <v>TEJA THERMOACUSTICA TIPO AJOVER</v>
          </cell>
          <cell r="B192" t="str">
            <v>m2</v>
          </cell>
          <cell r="C192">
            <v>24967.8</v>
          </cell>
        </row>
        <row r="193">
          <cell r="A193" t="str">
            <v>TIERRA NEGRA</v>
          </cell>
          <cell r="B193" t="str">
            <v>m3</v>
          </cell>
          <cell r="C193">
            <v>21401.11</v>
          </cell>
        </row>
        <row r="194">
          <cell r="A194" t="str">
            <v>TIRAS 3x3x3</v>
          </cell>
          <cell r="B194" t="str">
            <v>ml</v>
          </cell>
          <cell r="C194">
            <v>1500.59</v>
          </cell>
        </row>
        <row r="195">
          <cell r="A195" t="str">
            <v>TORNILLO LAMINA 1/2"</v>
          </cell>
          <cell r="B195" t="str">
            <v>un</v>
          </cell>
          <cell r="C195">
            <v>127.07</v>
          </cell>
        </row>
        <row r="196">
          <cell r="A196" t="str">
            <v>TORNILLOS AUTOPERFORANTES</v>
          </cell>
          <cell r="B196" t="str">
            <v>un</v>
          </cell>
          <cell r="C196">
            <v>438.44</v>
          </cell>
        </row>
        <row r="197">
          <cell r="A197" t="str">
            <v>TORNILLOS PARA MADERA 1"</v>
          </cell>
          <cell r="B197" t="str">
            <v>un</v>
          </cell>
          <cell r="C197">
            <v>23.28</v>
          </cell>
        </row>
        <row r="198">
          <cell r="A198" t="str">
            <v>TORNILLOS PARA MADERA 1"-3"</v>
          </cell>
          <cell r="B198" t="str">
            <v>un</v>
          </cell>
          <cell r="C198">
            <v>311.37</v>
          </cell>
        </row>
        <row r="199">
          <cell r="A199" t="str">
            <v>TUBO ALCANTARILLADO PVC NOVAFORT 6"</v>
          </cell>
          <cell r="B199" t="str">
            <v>ml</v>
          </cell>
          <cell r="C199">
            <v>29585</v>
          </cell>
        </row>
        <row r="200">
          <cell r="A200" t="str">
            <v>TUBO ALCANTARILLADO PVC NOVAFORT 8"</v>
          </cell>
          <cell r="B200" t="str">
            <v>ml</v>
          </cell>
          <cell r="C200">
            <v>39326.71</v>
          </cell>
        </row>
        <row r="201">
          <cell r="A201" t="str">
            <v>TUBO ALCANTARILLADO PVC NOVAFORT 12"</v>
          </cell>
          <cell r="B201" t="str">
            <v>ml</v>
          </cell>
          <cell r="C201">
            <v>83686.75</v>
          </cell>
        </row>
        <row r="202">
          <cell r="A202" t="str">
            <v>TUBO ALCANTARILLADO PVC NOVAFORT 14"</v>
          </cell>
          <cell r="B202" t="str">
            <v>ml</v>
          </cell>
          <cell r="C202">
            <v>105964.73999999999</v>
          </cell>
        </row>
        <row r="203">
          <cell r="A203" t="str">
            <v>TUBO ALCANTARILLADO PVC NOVAFORT 16"</v>
          </cell>
          <cell r="B203" t="str">
            <v>ml</v>
          </cell>
          <cell r="C203">
            <v>138516</v>
          </cell>
        </row>
        <row r="204">
          <cell r="A204" t="str">
            <v>TUBO PVCP 1 1/2" RDE 21</v>
          </cell>
          <cell r="B204" t="str">
            <v>ml</v>
          </cell>
          <cell r="C204">
            <v>9892.06</v>
          </cell>
        </row>
        <row r="205">
          <cell r="A205" t="str">
            <v>TUBO PVCP 1 1/4" RDE 21</v>
          </cell>
          <cell r="B205" t="str">
            <v>ml</v>
          </cell>
          <cell r="C205">
            <v>8369.16</v>
          </cell>
        </row>
        <row r="206">
          <cell r="A206" t="str">
            <v>TUBO PVCP 1" RDE 13.5</v>
          </cell>
          <cell r="B206" t="str">
            <v>ml</v>
          </cell>
          <cell r="C206">
            <v>6233.22</v>
          </cell>
        </row>
        <row r="207">
          <cell r="A207" t="str">
            <v>TUBO PVCP 1/2" RDE 9</v>
          </cell>
          <cell r="B207" t="str">
            <v>ml</v>
          </cell>
          <cell r="C207">
            <v>3462.9</v>
          </cell>
        </row>
        <row r="208">
          <cell r="A208" t="str">
            <v>TUBO PVCP 2" RDE 21</v>
          </cell>
          <cell r="B208" t="str">
            <v>ml</v>
          </cell>
          <cell r="C208">
            <v>10042.41</v>
          </cell>
        </row>
        <row r="209">
          <cell r="A209" t="str">
            <v>TUBO PVCP 3/4" RDE 11</v>
          </cell>
          <cell r="B209" t="str">
            <v>ml</v>
          </cell>
          <cell r="C209">
            <v>4617.2</v>
          </cell>
        </row>
        <row r="210">
          <cell r="A210" t="str">
            <v>TUBO PVCS 2"</v>
          </cell>
          <cell r="B210" t="str">
            <v>ml</v>
          </cell>
          <cell r="C210">
            <v>11519.72</v>
          </cell>
        </row>
        <row r="211">
          <cell r="A211" t="str">
            <v>TUBO PVCS 3"</v>
          </cell>
          <cell r="B211" t="str">
            <v>ml</v>
          </cell>
          <cell r="C211">
            <v>18099.23</v>
          </cell>
        </row>
        <row r="212">
          <cell r="A212" t="str">
            <v>TUBO PVCS 4"</v>
          </cell>
          <cell r="B212" t="str">
            <v>ml</v>
          </cell>
          <cell r="C212">
            <v>23721.35</v>
          </cell>
        </row>
        <row r="213">
          <cell r="A213" t="str">
            <v>TUBO PVCS 6"</v>
          </cell>
          <cell r="B213" t="str">
            <v>ml</v>
          </cell>
          <cell r="C213">
            <v>45017.7</v>
          </cell>
        </row>
        <row r="214">
          <cell r="A214" t="str">
            <v>TUBO PVCV 2"</v>
          </cell>
          <cell r="B214" t="str">
            <v>ml</v>
          </cell>
          <cell r="C214">
            <v>9234.4</v>
          </cell>
        </row>
        <row r="215">
          <cell r="A215" t="str">
            <v>TUBO PVCV 3"</v>
          </cell>
          <cell r="B215" t="str">
            <v>ml</v>
          </cell>
          <cell r="C215">
            <v>10388.699999999999</v>
          </cell>
        </row>
        <row r="216">
          <cell r="A216" t="str">
            <v>TUBO ESTRUCT RECT GALV 60x40x2.00MM</v>
          </cell>
          <cell r="B216" t="str">
            <v>ml</v>
          </cell>
          <cell r="C216">
            <v>14428.75</v>
          </cell>
        </row>
        <row r="217">
          <cell r="A217" t="str">
            <v>TUBO ESTRUCT RECT GALV 140x40x2.00MM</v>
          </cell>
          <cell r="B217" t="str">
            <v>ml</v>
          </cell>
          <cell r="C217">
            <v>29896.37</v>
          </cell>
        </row>
        <row r="218">
          <cell r="A218" t="str">
            <v>TUERCA DE ACERO 5/8"</v>
          </cell>
          <cell r="B218" t="str">
            <v>un</v>
          </cell>
          <cell r="C218">
            <v>565.51</v>
          </cell>
        </row>
        <row r="219">
          <cell r="A219" t="str">
            <v>UNION CANAL AMAZONA BLANCO</v>
          </cell>
          <cell r="B219" t="str">
            <v>un</v>
          </cell>
          <cell r="C219">
            <v>17776.22</v>
          </cell>
        </row>
        <row r="220">
          <cell r="A220" t="str">
            <v>UNION UNIVERSAL PVCP 1"</v>
          </cell>
          <cell r="B220" t="str">
            <v>un</v>
          </cell>
          <cell r="C220">
            <v>6348.65</v>
          </cell>
        </row>
        <row r="221">
          <cell r="A221" t="str">
            <v>UNION UNIVERSAL PVCP 2"</v>
          </cell>
          <cell r="B221" t="str">
            <v>un</v>
          </cell>
          <cell r="C221">
            <v>26548.899999999998</v>
          </cell>
        </row>
        <row r="222">
          <cell r="A222" t="str">
            <v>VÁLVULA 2 1/2 X 1 1/4" POZUELO SOSCO PLÁSTICA</v>
          </cell>
          <cell r="B222" t="str">
            <v>un</v>
          </cell>
          <cell r="C222">
            <v>3232.04</v>
          </cell>
        </row>
        <row r="223">
          <cell r="A223" t="str">
            <v>VARA CLAVO 3m</v>
          </cell>
          <cell r="B223" t="str">
            <v>ml</v>
          </cell>
          <cell r="C223">
            <v>3116.61</v>
          </cell>
        </row>
        <row r="224">
          <cell r="A224" t="str">
            <v>VIDRIO CRUDO TRANSPARENTE 4mm</v>
          </cell>
          <cell r="B224" t="str">
            <v>m2</v>
          </cell>
          <cell r="C224">
            <v>24967.8</v>
          </cell>
        </row>
        <row r="225">
          <cell r="A225" t="str">
            <v>VINILO</v>
          </cell>
          <cell r="B225" t="str">
            <v>gl</v>
          </cell>
          <cell r="C225">
            <v>33705.56</v>
          </cell>
        </row>
        <row r="226">
          <cell r="A226" t="str">
            <v>WASH PRIMER B CATALIZADOR</v>
          </cell>
          <cell r="B226" t="str">
            <v>gl</v>
          </cell>
          <cell r="C226">
            <v>11889.289999999999</v>
          </cell>
        </row>
        <row r="227">
          <cell r="A227" t="str">
            <v>YESO</v>
          </cell>
          <cell r="B227" t="str">
            <v>bt</v>
          </cell>
          <cell r="C227">
            <v>14266.76</v>
          </cell>
        </row>
        <row r="228">
          <cell r="A228" t="str">
            <v>MALLA ESLABONADA</v>
          </cell>
          <cell r="B228" t="str">
            <v>m2</v>
          </cell>
          <cell r="C228">
            <v>19969.39</v>
          </cell>
        </row>
        <row r="229">
          <cell r="A229" t="str">
            <v>PLATINA HIERRO 3/4" x 1/8"</v>
          </cell>
          <cell r="B229" t="str">
            <v>ml</v>
          </cell>
          <cell r="C229">
            <v>2135.94</v>
          </cell>
        </row>
        <row r="230">
          <cell r="A230" t="str">
            <v>PLATINA HIERRO 6"x6"x1/8"</v>
          </cell>
          <cell r="B230" t="str">
            <v>un</v>
          </cell>
          <cell r="C230">
            <v>33290.400000000001</v>
          </cell>
        </row>
        <row r="231">
          <cell r="A231" t="str">
            <v>SOLDADURA ELECTRICA 004-3/23"</v>
          </cell>
          <cell r="B231" t="str">
            <v>kg</v>
          </cell>
          <cell r="C231">
            <v>5621.15</v>
          </cell>
        </row>
        <row r="232">
          <cell r="A232" t="str">
            <v>TUBO GALVANIZADO 3"</v>
          </cell>
          <cell r="B232" t="str">
            <v>ml</v>
          </cell>
          <cell r="C232">
            <v>55879.76</v>
          </cell>
        </row>
        <row r="233">
          <cell r="A233" t="str">
            <v>TUBO GALVANIZADO 4"</v>
          </cell>
          <cell r="B233" t="str">
            <v>ml</v>
          </cell>
          <cell r="C233">
            <v>65391.58</v>
          </cell>
        </row>
        <row r="234">
          <cell r="A234" t="str">
            <v>VARILLA LISA 3/4"</v>
          </cell>
          <cell r="B234" t="str">
            <v>ml</v>
          </cell>
          <cell r="C234">
            <v>7733.8099999999995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udio Mercado (2)"/>
      <sheetName val="Estudio Mercado"/>
      <sheetName val="Estudio Mercado (3)"/>
      <sheetName val="PRESUPUESTO"/>
      <sheetName val="APUS"/>
      <sheetName val="INSUMOS"/>
      <sheetName val="PROGRAMACION"/>
      <sheetName val="FLUJO DE COSTOS"/>
      <sheetName val="A.I.U"/>
      <sheetName val="F. P"/>
      <sheetName val="FM"/>
      <sheetName val="Interventoria"/>
      <sheetName val="1.1.1"/>
      <sheetName val="1.1.2"/>
      <sheetName val="1.2.1"/>
      <sheetName val="1.2.2"/>
      <sheetName val="1.2.3"/>
      <sheetName val="1.2.4"/>
      <sheetName val="1.2.5"/>
      <sheetName val="1.2.6"/>
      <sheetName val="1.2.7"/>
      <sheetName val="1.3.1"/>
      <sheetName val="1.3.2"/>
      <sheetName val="1.3,3"/>
      <sheetName val="1.3,4"/>
      <sheetName val="1.4.1"/>
      <sheetName val="1.4.2"/>
      <sheetName val="1.5.1"/>
      <sheetName val="1.6.1"/>
      <sheetName val="1.6.2"/>
      <sheetName val="1.6.3"/>
      <sheetName val="1.7.1"/>
      <sheetName val="1.7.2"/>
      <sheetName val="1.7.3"/>
      <sheetName val="1.7.4"/>
      <sheetName val="1.8.1"/>
      <sheetName val="1.8.2"/>
      <sheetName val="1.8.3"/>
      <sheetName val="1.9.1"/>
      <sheetName val="2.1.1"/>
      <sheetName val="2.1.2"/>
      <sheetName val="2.1.3"/>
      <sheetName val="2.1.4"/>
      <sheetName val="2.1.5"/>
      <sheetName val="2.1.6"/>
      <sheetName val="2.1.7"/>
      <sheetName val="2.2.1"/>
      <sheetName val="2.2.2"/>
      <sheetName val="2.2.3"/>
      <sheetName val="2.3.1"/>
      <sheetName val="2.4.1"/>
      <sheetName val="2.5.1"/>
      <sheetName val="3.1.1"/>
      <sheetName val="3.2.1"/>
      <sheetName val="3.2.2"/>
      <sheetName val="3.3.1"/>
      <sheetName val="3.3.2"/>
      <sheetName val="3.3.3"/>
      <sheetName val="3.3.4"/>
      <sheetName val="3.3.5"/>
      <sheetName val="4.1.1"/>
      <sheetName val="4.1.2"/>
    </sheetNames>
    <sheetDataSet>
      <sheetData sheetId="0"/>
      <sheetData sheetId="1"/>
      <sheetData sheetId="2"/>
      <sheetData sheetId="3"/>
      <sheetData sheetId="4">
        <row r="1">
          <cell r="A1">
            <v>0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</row>
        <row r="2">
          <cell r="A2" t="str">
            <v>ANALISIS DE PRECIOS UNITARIOS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</row>
        <row r="3">
          <cell r="A3" t="str">
            <v>ADECUACION DE LAS INSTALACIONES DE LA INSTITUCION EDUCATIVA JESUS MARIA AGUIRRE CHARRY DEL MUNICIPIO DE AIPE, HUILA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</row>
        <row r="4">
          <cell r="A4" t="str">
            <v>Código</v>
          </cell>
          <cell r="B4" t="str">
            <v>Nat</v>
          </cell>
          <cell r="C4">
            <v>0</v>
          </cell>
          <cell r="D4" t="str">
            <v>Descripcion</v>
          </cell>
          <cell r="E4">
            <v>0</v>
          </cell>
          <cell r="F4" t="str">
            <v>Und</v>
          </cell>
          <cell r="G4" t="str">
            <v>Vunitario</v>
          </cell>
          <cell r="H4" t="str">
            <v>Can</v>
          </cell>
          <cell r="I4" t="str">
            <v>Vparcial</v>
          </cell>
        </row>
        <row r="5">
          <cell r="A5" t="str">
            <v xml:space="preserve">1            </v>
          </cell>
          <cell r="B5" t="str">
            <v>Capítulo</v>
          </cell>
          <cell r="C5">
            <v>0</v>
          </cell>
          <cell r="D5">
            <v>0</v>
          </cell>
          <cell r="E5">
            <v>0</v>
          </cell>
          <cell r="F5" t="str">
            <v/>
          </cell>
          <cell r="G5">
            <v>0</v>
          </cell>
          <cell r="H5">
            <v>0</v>
          </cell>
          <cell r="I5">
            <v>0</v>
          </cell>
        </row>
        <row r="6">
          <cell r="A6" t="str">
            <v xml:space="preserve">1.1          </v>
          </cell>
          <cell r="B6" t="str">
            <v>Capítulo</v>
          </cell>
          <cell r="C6">
            <v>0</v>
          </cell>
          <cell r="D6">
            <v>0</v>
          </cell>
          <cell r="E6">
            <v>0</v>
          </cell>
          <cell r="F6" t="str">
            <v/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 t="str">
            <v>ADECUACION DE LAS INSTALACIONES DE LA INSTITUCION EDUCATIVA JESUS MARIA AGUIRRE CHARRY 
DEL MUNICIPIO DE AIPE, HUILA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 t="str">
            <v>ANÁLISIS DE PRECIOS UNITARIOS      A.P.U.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 t="str">
            <v>CAPITULO</v>
          </cell>
          <cell r="E11" t="str">
            <v>ITEM</v>
          </cell>
          <cell r="F11" t="str">
            <v>DESCRIPCION</v>
          </cell>
          <cell r="G11">
            <v>0</v>
          </cell>
          <cell r="H11">
            <v>0</v>
          </cell>
          <cell r="I11">
            <v>0</v>
          </cell>
          <cell r="J11" t="str">
            <v>UNIDAD</v>
          </cell>
        </row>
        <row r="12">
          <cell r="B12" t="str">
            <v>Partida</v>
          </cell>
          <cell r="C12">
            <v>0</v>
          </cell>
          <cell r="D12">
            <v>1.1000000000000001</v>
          </cell>
          <cell r="E12" t="str">
            <v>1.1.1</v>
          </cell>
          <cell r="F12" t="str">
            <v>LOCALIZACION Y REPLANTEO</v>
          </cell>
          <cell r="G12">
            <v>0</v>
          </cell>
          <cell r="H12">
            <v>0</v>
          </cell>
          <cell r="I12">
            <v>0</v>
          </cell>
          <cell r="J12" t="str">
            <v>M2</v>
          </cell>
        </row>
        <row r="13">
          <cell r="A13">
            <v>0</v>
          </cell>
          <cell r="B13">
            <v>0</v>
          </cell>
          <cell r="C13">
            <v>0</v>
          </cell>
          <cell r="D13" t="str">
            <v>MAQUINARIA, HERRAMIENTA Y EQUIPO PUESTO EN OBRA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 t="str">
            <v>DESCRIPCION</v>
          </cell>
          <cell r="E14">
            <v>0</v>
          </cell>
          <cell r="F14" t="str">
            <v>UND</v>
          </cell>
          <cell r="G14" t="str">
            <v>Vr. Unitario</v>
          </cell>
          <cell r="H14" t="str">
            <v>Redndim.</v>
          </cell>
          <cell r="I14" t="str">
            <v>Vr Total</v>
          </cell>
          <cell r="J14">
            <v>0</v>
          </cell>
        </row>
        <row r="15">
          <cell r="A15" t="str">
            <v xml:space="preserve">HM           </v>
          </cell>
          <cell r="B15" t="str">
            <v>Maquinaria</v>
          </cell>
          <cell r="C15">
            <v>0</v>
          </cell>
          <cell r="D15" t="str">
            <v>HERRAMIENTA MENOR</v>
          </cell>
          <cell r="E15">
            <v>0</v>
          </cell>
          <cell r="F15" t="str">
            <v>UND</v>
          </cell>
          <cell r="G15">
            <v>1300</v>
          </cell>
          <cell r="H15">
            <v>1.2E-2</v>
          </cell>
          <cell r="I15">
            <v>16</v>
          </cell>
          <cell r="J15">
            <v>0</v>
          </cell>
        </row>
        <row r="16">
          <cell r="A16" t="str">
            <v>EQ TOPOGRAFIA</v>
          </cell>
          <cell r="B16" t="str">
            <v>Maquinaria</v>
          </cell>
          <cell r="C16">
            <v>0</v>
          </cell>
          <cell r="D16" t="str">
            <v>EQUIPO DE TOPOGRAFICA</v>
          </cell>
          <cell r="E16">
            <v>0</v>
          </cell>
          <cell r="F16" t="str">
            <v>DIA</v>
          </cell>
          <cell r="G16">
            <v>100000</v>
          </cell>
          <cell r="H16">
            <v>2E-3</v>
          </cell>
          <cell r="I16">
            <v>200</v>
          </cell>
          <cell r="J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 t="str">
            <v>SUBTOTAL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216</v>
          </cell>
        </row>
        <row r="20">
          <cell r="A20">
            <v>0</v>
          </cell>
          <cell r="B20">
            <v>0</v>
          </cell>
          <cell r="C20">
            <v>0</v>
          </cell>
          <cell r="D20" t="str">
            <v>MATERIALES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 t="str">
            <v>DESCRIPCION</v>
          </cell>
          <cell r="E21">
            <v>0</v>
          </cell>
          <cell r="F21" t="str">
            <v>UND</v>
          </cell>
          <cell r="G21" t="str">
            <v>Vr. Unitario</v>
          </cell>
          <cell r="H21" t="str">
            <v>Redndim.</v>
          </cell>
          <cell r="I21" t="str">
            <v>Vr Total</v>
          </cell>
          <cell r="J21">
            <v>0</v>
          </cell>
        </row>
        <row r="22">
          <cell r="A22" t="str">
            <v xml:space="preserve">PUNTILLA     </v>
          </cell>
          <cell r="B22" t="str">
            <v>Material</v>
          </cell>
          <cell r="C22">
            <v>0</v>
          </cell>
          <cell r="D22" t="str">
            <v>PUNTILLA 2"</v>
          </cell>
          <cell r="E22">
            <v>0</v>
          </cell>
          <cell r="F22" t="str">
            <v>LB</v>
          </cell>
          <cell r="G22">
            <v>2380</v>
          </cell>
          <cell r="H22">
            <v>0.02</v>
          </cell>
          <cell r="I22">
            <v>48</v>
          </cell>
          <cell r="J22">
            <v>0</v>
          </cell>
        </row>
        <row r="23">
          <cell r="A23" t="str">
            <v xml:space="preserve">POLIN        </v>
          </cell>
          <cell r="B23" t="str">
            <v>Material</v>
          </cell>
          <cell r="C23">
            <v>0</v>
          </cell>
          <cell r="D23" t="str">
            <v>POLIN 5CMX5CM</v>
          </cell>
          <cell r="E23">
            <v>0</v>
          </cell>
          <cell r="F23" t="str">
            <v>M</v>
          </cell>
          <cell r="G23">
            <v>1500</v>
          </cell>
          <cell r="H23">
            <v>0.33</v>
          </cell>
          <cell r="I23">
            <v>495</v>
          </cell>
          <cell r="J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SUBTOTAL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543</v>
          </cell>
        </row>
        <row r="27">
          <cell r="A27">
            <v>0</v>
          </cell>
          <cell r="B27">
            <v>0</v>
          </cell>
          <cell r="C27">
            <v>0</v>
          </cell>
          <cell r="D27" t="str">
            <v>MANO DE OBRA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 t="str">
            <v>DESCRIPCION</v>
          </cell>
          <cell r="E28">
            <v>0</v>
          </cell>
          <cell r="F28" t="str">
            <v>UND</v>
          </cell>
          <cell r="G28" t="str">
            <v>Vr. Unitario</v>
          </cell>
          <cell r="H28" t="str">
            <v>Redndim.</v>
          </cell>
          <cell r="I28" t="str">
            <v>Vr Total</v>
          </cell>
          <cell r="J28">
            <v>0</v>
          </cell>
        </row>
        <row r="29">
          <cell r="A29" t="str">
            <v>MO TOPOGRAFIA</v>
          </cell>
          <cell r="B29" t="str">
            <v>Mano de obra</v>
          </cell>
          <cell r="C29">
            <v>0</v>
          </cell>
          <cell r="D29" t="str">
            <v>MANO DE OBRA TOPOGRAFIA (1 CADENERO - 1 TOPOGRAFIA)</v>
          </cell>
          <cell r="E29">
            <v>0</v>
          </cell>
          <cell r="F29" t="str">
            <v>HR</v>
          </cell>
          <cell r="G29">
            <v>12771</v>
          </cell>
          <cell r="H29">
            <v>0.1</v>
          </cell>
          <cell r="I29">
            <v>1277</v>
          </cell>
          <cell r="J29">
            <v>0</v>
          </cell>
        </row>
        <row r="30">
          <cell r="A30" t="str">
            <v xml:space="preserve">1OF1AY       </v>
          </cell>
          <cell r="B30" t="str">
            <v>Mano de obra</v>
          </cell>
          <cell r="C30">
            <v>0</v>
          </cell>
          <cell r="D30" t="str">
            <v>MANO DE OBRA ALBAÑILERIA (1 OFICIAL - 1 AYUDANTE)</v>
          </cell>
          <cell r="E30">
            <v>0</v>
          </cell>
          <cell r="F30" t="str">
            <v>HR</v>
          </cell>
          <cell r="G30">
            <v>16784</v>
          </cell>
          <cell r="H30">
            <v>2.5999999999999999E-2</v>
          </cell>
          <cell r="I30">
            <v>436</v>
          </cell>
          <cell r="J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 t="str">
            <v>SUBTOTAL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1713</v>
          </cell>
        </row>
        <row r="34">
          <cell r="A34">
            <v>0</v>
          </cell>
          <cell r="B34">
            <v>0</v>
          </cell>
          <cell r="C34">
            <v>0</v>
          </cell>
          <cell r="D34" t="str">
            <v>TRANSPORTE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 t="str">
            <v>DESCRIPCION</v>
          </cell>
          <cell r="E35">
            <v>0</v>
          </cell>
          <cell r="F35" t="str">
            <v>UND</v>
          </cell>
          <cell r="G35" t="str">
            <v>Vr. Unitario</v>
          </cell>
          <cell r="H35" t="str">
            <v>Redndim.</v>
          </cell>
          <cell r="I35" t="str">
            <v>Vr Total</v>
          </cell>
          <cell r="J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  <cell r="D40" t="str">
            <v>SUBTOTAL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</row>
        <row r="42">
          <cell r="A42" t="str">
            <v>1.1.1</v>
          </cell>
          <cell r="B42">
            <v>0</v>
          </cell>
          <cell r="C42" t="str">
            <v>x</v>
          </cell>
          <cell r="D42" t="str">
            <v>TOTAL COSTO UNITARIO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2472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 t="str">
            <v>ADECUACION DE LAS INSTALACIONES DE LA INSTITUCION EDUCATIVA JESUS MARIA AGUIRRE CHARRY 
DEL MUNICIPIO DE AIPE, HUILA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 t="str">
            <v>ANÁLISIS DE PRECIOS UNITARIOS      A.P.U.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 t="str">
            <v>CAPITULO</v>
          </cell>
          <cell r="E49" t="str">
            <v>ITEM</v>
          </cell>
          <cell r="F49" t="str">
            <v>DESCRIPCION</v>
          </cell>
          <cell r="G49">
            <v>0</v>
          </cell>
          <cell r="H49">
            <v>0</v>
          </cell>
          <cell r="I49">
            <v>0</v>
          </cell>
          <cell r="J49" t="str">
            <v>UNIDAD</v>
          </cell>
        </row>
        <row r="50">
          <cell r="B50" t="str">
            <v>Partida</v>
          </cell>
          <cell r="C50">
            <v>0</v>
          </cell>
          <cell r="D50">
            <v>1.1000000000000001</v>
          </cell>
          <cell r="E50" t="str">
            <v>1.1.2</v>
          </cell>
          <cell r="F50" t="str">
            <v>DESCAPOTE Y NIVELACION</v>
          </cell>
          <cell r="G50">
            <v>0</v>
          </cell>
          <cell r="H50">
            <v>0</v>
          </cell>
          <cell r="I50">
            <v>0</v>
          </cell>
          <cell r="J50" t="str">
            <v>M2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MAQUINARIA, HERRAMIENTA Y EQUIPO PUESTO EN OBRA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 t="str">
            <v>DESCRIPCION</v>
          </cell>
          <cell r="E52">
            <v>0</v>
          </cell>
          <cell r="F52" t="str">
            <v>UND</v>
          </cell>
          <cell r="G52" t="str">
            <v>Vr. Unitario</v>
          </cell>
          <cell r="H52" t="str">
            <v>Redndim.</v>
          </cell>
          <cell r="I52" t="str">
            <v>Vr Total</v>
          </cell>
          <cell r="J52">
            <v>0</v>
          </cell>
        </row>
        <row r="53">
          <cell r="A53" t="str">
            <v xml:space="preserve">HM           </v>
          </cell>
          <cell r="B53" t="str">
            <v>Maquinaria</v>
          </cell>
          <cell r="C53">
            <v>0</v>
          </cell>
          <cell r="D53" t="str">
            <v>HERRAMIENTA MENOR</v>
          </cell>
          <cell r="E53">
            <v>0</v>
          </cell>
          <cell r="F53" t="str">
            <v>UND</v>
          </cell>
          <cell r="G53">
            <v>1300</v>
          </cell>
          <cell r="H53">
            <v>0.3</v>
          </cell>
          <cell r="I53">
            <v>390</v>
          </cell>
          <cell r="J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  <cell r="D57" t="str">
            <v>SUBTOTAL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390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MATERIALES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 t="str">
            <v>DESCRIPCION</v>
          </cell>
          <cell r="E59">
            <v>0</v>
          </cell>
          <cell r="F59" t="str">
            <v>UND</v>
          </cell>
          <cell r="G59" t="str">
            <v>Vr. Unitario</v>
          </cell>
          <cell r="H59" t="str">
            <v>Redndim.</v>
          </cell>
          <cell r="I59" t="str">
            <v>Vr Total</v>
          </cell>
          <cell r="J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 t="str">
            <v>SUBTOTAL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 t="str">
            <v>MANO DE OBRA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 t="str">
            <v>DESCRIPCION</v>
          </cell>
          <cell r="E66">
            <v>0</v>
          </cell>
          <cell r="F66" t="str">
            <v>UND</v>
          </cell>
          <cell r="G66" t="str">
            <v>Vr. Unitario</v>
          </cell>
          <cell r="H66" t="str">
            <v>Redndim.</v>
          </cell>
          <cell r="I66" t="str">
            <v>Vr Total</v>
          </cell>
          <cell r="J66">
            <v>0</v>
          </cell>
        </row>
        <row r="67">
          <cell r="A67" t="str">
            <v xml:space="preserve">1OF1AY       </v>
          </cell>
          <cell r="B67" t="str">
            <v>Mano de obra</v>
          </cell>
          <cell r="C67">
            <v>0</v>
          </cell>
          <cell r="D67" t="str">
            <v>MANO DE OBRA ALBAÑILERIA (1 OFICIAL - 1 AYUDANTE)</v>
          </cell>
          <cell r="E67">
            <v>0</v>
          </cell>
          <cell r="F67" t="str">
            <v>HR</v>
          </cell>
          <cell r="G67">
            <v>16784</v>
          </cell>
          <cell r="H67">
            <v>0.18</v>
          </cell>
          <cell r="I67">
            <v>3021</v>
          </cell>
          <cell r="J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 t="str">
            <v>SUBTOTAL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3021</v>
          </cell>
        </row>
        <row r="72">
          <cell r="A72">
            <v>0</v>
          </cell>
          <cell r="B72">
            <v>0</v>
          </cell>
          <cell r="C72">
            <v>0</v>
          </cell>
          <cell r="D72" t="str">
            <v>TRANSPORTE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D73" t="str">
            <v>DESCRIPCION</v>
          </cell>
          <cell r="E73">
            <v>0</v>
          </cell>
          <cell r="F73" t="str">
            <v>UND</v>
          </cell>
          <cell r="G73" t="str">
            <v>Vr. Unitario</v>
          </cell>
          <cell r="H73" t="str">
            <v>Redndim.</v>
          </cell>
          <cell r="I73" t="str">
            <v>Vr Total</v>
          </cell>
          <cell r="J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</row>
        <row r="77">
          <cell r="A77" t="str">
            <v xml:space="preserve">VOLQ5        </v>
          </cell>
          <cell r="B77" t="str">
            <v>Otros</v>
          </cell>
          <cell r="C77">
            <v>0</v>
          </cell>
          <cell r="D77" t="str">
            <v>VOLQUETA 5M3</v>
          </cell>
          <cell r="E77">
            <v>0</v>
          </cell>
          <cell r="F77" t="str">
            <v>M3</v>
          </cell>
          <cell r="G77">
            <v>24000</v>
          </cell>
          <cell r="H77">
            <v>0.13</v>
          </cell>
          <cell r="I77">
            <v>3120</v>
          </cell>
          <cell r="J77">
            <v>0</v>
          </cell>
          <cell r="K77">
            <v>4800</v>
          </cell>
        </row>
        <row r="78">
          <cell r="A78">
            <v>0</v>
          </cell>
          <cell r="B78">
            <v>0</v>
          </cell>
          <cell r="C78">
            <v>0</v>
          </cell>
          <cell r="D78" t="str">
            <v>SUBTOTAL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3120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</row>
        <row r="80">
          <cell r="A80" t="str">
            <v>1.1.2</v>
          </cell>
          <cell r="B80">
            <v>0</v>
          </cell>
          <cell r="C80">
            <v>0</v>
          </cell>
          <cell r="D80" t="str">
            <v>TOTAL COSTO UNITARIO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6531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</row>
        <row r="82">
          <cell r="A82" t="str">
            <v xml:space="preserve">1.2          </v>
          </cell>
          <cell r="B82" t="str">
            <v>Capítulo</v>
          </cell>
          <cell r="C82">
            <v>0</v>
          </cell>
          <cell r="D82">
            <v>0</v>
          </cell>
          <cell r="E82">
            <v>0</v>
          </cell>
          <cell r="F82" t="str">
            <v/>
          </cell>
          <cell r="G82">
            <v>0</v>
          </cell>
          <cell r="H82">
            <v>0</v>
          </cell>
          <cell r="I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 t="str">
            <v>ADECUACION DE LAS INSTALACIONES DE LA INSTITUCION EDUCATIVA JESUS MARIA AGUIRRE CHARRY 
DEL MUNICIPIO DE AIPE, HUILA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 t="str">
            <v>ANÁLISIS DE PRECIOS UNITARIOS      A.P.U.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CAPITULO</v>
          </cell>
          <cell r="E87" t="str">
            <v>ITEM</v>
          </cell>
          <cell r="F87" t="str">
            <v>DESCRIPCION</v>
          </cell>
          <cell r="G87">
            <v>0</v>
          </cell>
          <cell r="H87">
            <v>0</v>
          </cell>
          <cell r="I87">
            <v>0</v>
          </cell>
          <cell r="J87" t="str">
            <v>UNIDAD</v>
          </cell>
        </row>
        <row r="88">
          <cell r="B88" t="str">
            <v>Partida</v>
          </cell>
          <cell r="C88">
            <v>0</v>
          </cell>
          <cell r="D88">
            <v>1.2</v>
          </cell>
          <cell r="E88" t="str">
            <v>1.2.1</v>
          </cell>
          <cell r="F88" t="str">
            <v>EXCAVACION MANUAL A TODO FACTOR, INCLUYE HERRAMIENTA, EQUIPO, CARGUE DESCARGUE, TRANSPORTE Y TODO LO NECESARIO PARA LA CORRECTA EJECUCION DE LA OBRA</v>
          </cell>
          <cell r="G88">
            <v>0</v>
          </cell>
          <cell r="H88">
            <v>0</v>
          </cell>
          <cell r="I88">
            <v>0</v>
          </cell>
          <cell r="J88" t="str">
            <v>M3</v>
          </cell>
        </row>
        <row r="89">
          <cell r="A89">
            <v>0</v>
          </cell>
          <cell r="B89">
            <v>0</v>
          </cell>
          <cell r="C89">
            <v>0</v>
          </cell>
          <cell r="D89" t="str">
            <v>MAQUINARIA, HERRAMIENTA Y EQUIPO PUESTO EN OBRA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DESCRIPCION</v>
          </cell>
          <cell r="E90">
            <v>0</v>
          </cell>
          <cell r="F90" t="str">
            <v>UND</v>
          </cell>
          <cell r="G90" t="str">
            <v>Vr. Unitario</v>
          </cell>
          <cell r="H90" t="str">
            <v>Redndim.</v>
          </cell>
          <cell r="I90" t="str">
            <v>Vr Total</v>
          </cell>
          <cell r="J90">
            <v>0</v>
          </cell>
        </row>
        <row r="91">
          <cell r="A91" t="str">
            <v xml:space="preserve">HM           </v>
          </cell>
          <cell r="B91" t="str">
            <v>Maquinaria</v>
          </cell>
          <cell r="C91">
            <v>0</v>
          </cell>
          <cell r="D91" t="str">
            <v>HERRAMIENTA MENOR</v>
          </cell>
          <cell r="E91">
            <v>0</v>
          </cell>
          <cell r="F91" t="str">
            <v>UND</v>
          </cell>
          <cell r="G91">
            <v>1300</v>
          </cell>
          <cell r="H91">
            <v>0.46500000000000002</v>
          </cell>
          <cell r="I91">
            <v>605</v>
          </cell>
          <cell r="J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SUBTOTAL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605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MATERIALES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 t="str">
            <v>DESCRIPCION</v>
          </cell>
          <cell r="E97">
            <v>0</v>
          </cell>
          <cell r="F97" t="str">
            <v>UND</v>
          </cell>
          <cell r="G97" t="str">
            <v>Vr. Unitario</v>
          </cell>
          <cell r="H97" t="str">
            <v>Redndim.</v>
          </cell>
          <cell r="I97" t="str">
            <v>Vr Total</v>
          </cell>
          <cell r="J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 t="str">
            <v>SUBTOTAL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MANO DE OBRA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 t="str">
            <v>DESCRIPCION</v>
          </cell>
          <cell r="E104">
            <v>0</v>
          </cell>
          <cell r="F104" t="str">
            <v>UND</v>
          </cell>
          <cell r="G104" t="str">
            <v>Vr. Unitario</v>
          </cell>
          <cell r="H104" t="str">
            <v>Redndim.</v>
          </cell>
          <cell r="I104" t="str">
            <v>Vr Total</v>
          </cell>
          <cell r="J104">
            <v>0</v>
          </cell>
        </row>
        <row r="105">
          <cell r="A105" t="str">
            <v xml:space="preserve">AYA          </v>
          </cell>
          <cell r="B105" t="str">
            <v>Mano de obra</v>
          </cell>
          <cell r="C105">
            <v>0</v>
          </cell>
          <cell r="D105" t="str">
            <v>AYUDANTE DE ALBAÑILERIA</v>
          </cell>
          <cell r="E105">
            <v>0</v>
          </cell>
          <cell r="F105" t="str">
            <v>HR</v>
          </cell>
          <cell r="G105">
            <v>6064</v>
          </cell>
          <cell r="H105">
            <v>3</v>
          </cell>
          <cell r="I105">
            <v>18192</v>
          </cell>
          <cell r="J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SUBTOTAL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18192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TRANSPORTE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 t="str">
            <v>DESCRIPCION</v>
          </cell>
          <cell r="E111">
            <v>0</v>
          </cell>
          <cell r="F111" t="str">
            <v>UND</v>
          </cell>
          <cell r="G111" t="str">
            <v>Vr. Unitario</v>
          </cell>
          <cell r="H111" t="str">
            <v>Redndim.</v>
          </cell>
          <cell r="I111" t="str">
            <v>Vr Total</v>
          </cell>
          <cell r="J111">
            <v>0</v>
          </cell>
        </row>
        <row r="112">
          <cell r="A112" t="str">
            <v xml:space="preserve">VOLQ5        </v>
          </cell>
          <cell r="B112" t="str">
            <v>Otros</v>
          </cell>
          <cell r="C112">
            <v>0</v>
          </cell>
          <cell r="D112" t="str">
            <v>VOLQUETA 5M3</v>
          </cell>
          <cell r="E112">
            <v>0</v>
          </cell>
          <cell r="F112" t="str">
            <v>M3</v>
          </cell>
          <cell r="G112">
            <v>24000</v>
          </cell>
          <cell r="H112">
            <v>1.3</v>
          </cell>
          <cell r="I112">
            <v>31200</v>
          </cell>
          <cell r="J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 t="str">
            <v>SUBTOTAL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31200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</row>
        <row r="118">
          <cell r="A118" t="str">
            <v>1.2.1</v>
          </cell>
          <cell r="B118">
            <v>0</v>
          </cell>
          <cell r="C118">
            <v>0</v>
          </cell>
          <cell r="D118" t="str">
            <v>TOTAL COSTO UNITARIO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49997</v>
          </cell>
        </row>
        <row r="119">
          <cell r="A119">
            <v>0</v>
          </cell>
          <cell r="B119">
            <v>0</v>
          </cell>
          <cell r="C119">
            <v>0</v>
          </cell>
          <cell r="E119">
            <v>0</v>
          </cell>
          <cell r="F119">
            <v>0</v>
          </cell>
          <cell r="H119">
            <v>0</v>
          </cell>
          <cell r="I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 t="str">
            <v>ADECUACION DE LAS INSTALACIONES DE LA INSTITUCION EDUCATIVA JESUS MARIA AGUIRRE CHARRY 
DEL MUNICIPIO DE AIPE, HUILA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 t="str">
            <v>ANÁLISIS DE PRECIOS UNITARIOS      A.P.U.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 t="str">
            <v>CAPITULO</v>
          </cell>
          <cell r="E125" t="str">
            <v>ITEM</v>
          </cell>
          <cell r="F125" t="str">
            <v>DESCRIPCION</v>
          </cell>
          <cell r="G125">
            <v>0</v>
          </cell>
          <cell r="H125">
            <v>0</v>
          </cell>
          <cell r="I125">
            <v>0</v>
          </cell>
          <cell r="J125" t="str">
            <v>UNIDAD</v>
          </cell>
        </row>
        <row r="126">
          <cell r="B126" t="str">
            <v>Partida</v>
          </cell>
          <cell r="C126">
            <v>0</v>
          </cell>
          <cell r="D126">
            <v>1.2</v>
          </cell>
          <cell r="E126" t="str">
            <v>1.2.2</v>
          </cell>
          <cell r="F126" t="str">
            <v xml:space="preserve">VIGA DE CIMENTACION EN CONCRETO DE 3.000 PSI  </v>
          </cell>
          <cell r="G126">
            <v>0</v>
          </cell>
          <cell r="H126">
            <v>0</v>
          </cell>
          <cell r="I126">
            <v>0</v>
          </cell>
          <cell r="J126" t="str">
            <v>M3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MAQUINARIA, HERRAMIENTA Y EQUIPO PUESTO EN OBRA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 t="str">
            <v>DESCRIPCION</v>
          </cell>
          <cell r="E128">
            <v>0</v>
          </cell>
          <cell r="F128" t="str">
            <v>UND</v>
          </cell>
          <cell r="G128" t="str">
            <v>Vr. Unitario</v>
          </cell>
          <cell r="H128" t="str">
            <v>Redndim.</v>
          </cell>
          <cell r="I128" t="str">
            <v>Vr Total</v>
          </cell>
          <cell r="J128">
            <v>0</v>
          </cell>
        </row>
        <row r="129">
          <cell r="A129" t="str">
            <v xml:space="preserve">HM           </v>
          </cell>
          <cell r="B129" t="str">
            <v>Maquinaria</v>
          </cell>
          <cell r="C129">
            <v>0</v>
          </cell>
          <cell r="D129" t="str">
            <v>HERRAMIENTA MENOR</v>
          </cell>
          <cell r="E129">
            <v>0</v>
          </cell>
          <cell r="F129" t="str">
            <v>UND</v>
          </cell>
          <cell r="G129">
            <v>1300</v>
          </cell>
          <cell r="H129">
            <v>0.5</v>
          </cell>
          <cell r="I129">
            <v>650</v>
          </cell>
          <cell r="J129">
            <v>0</v>
          </cell>
        </row>
        <row r="130">
          <cell r="A130" t="str">
            <v xml:space="preserve">VIBRADOR     </v>
          </cell>
          <cell r="B130" t="str">
            <v>Mano de obra</v>
          </cell>
          <cell r="C130">
            <v>0</v>
          </cell>
          <cell r="D130" t="str">
            <v>VIBRADOR DE CONCRETO</v>
          </cell>
          <cell r="E130">
            <v>0</v>
          </cell>
          <cell r="F130" t="str">
            <v>DIA</v>
          </cell>
          <cell r="G130">
            <v>35000</v>
          </cell>
          <cell r="H130">
            <v>0.05</v>
          </cell>
          <cell r="I130">
            <v>1750</v>
          </cell>
          <cell r="J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 t="str">
            <v>SUBTOTAL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2400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 t="str">
            <v>MATERIALES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 t="str">
            <v>DESCRIPCION</v>
          </cell>
          <cell r="E135">
            <v>0</v>
          </cell>
          <cell r="F135" t="str">
            <v>UND</v>
          </cell>
          <cell r="G135" t="str">
            <v>Vr. Unitario</v>
          </cell>
          <cell r="H135" t="str">
            <v>Redndim.</v>
          </cell>
          <cell r="I135" t="str">
            <v>Vr Total</v>
          </cell>
          <cell r="J135">
            <v>0</v>
          </cell>
        </row>
        <row r="136">
          <cell r="A136" t="str">
            <v xml:space="preserve">PUNTILLA     </v>
          </cell>
          <cell r="B136" t="str">
            <v>Material</v>
          </cell>
          <cell r="C136">
            <v>0</v>
          </cell>
          <cell r="D136" t="str">
            <v>PUNTILLA 2"</v>
          </cell>
          <cell r="E136">
            <v>0</v>
          </cell>
          <cell r="F136" t="str">
            <v>LB</v>
          </cell>
          <cell r="G136">
            <v>2380</v>
          </cell>
          <cell r="H136">
            <v>1</v>
          </cell>
          <cell r="I136">
            <v>2380</v>
          </cell>
          <cell r="J136">
            <v>0</v>
          </cell>
        </row>
        <row r="137">
          <cell r="A137" t="str">
            <v xml:space="preserve">POLIN        </v>
          </cell>
          <cell r="B137" t="str">
            <v>Material</v>
          </cell>
          <cell r="C137">
            <v>0</v>
          </cell>
          <cell r="D137" t="str">
            <v>POLIN 5CMX5CM</v>
          </cell>
          <cell r="E137">
            <v>0</v>
          </cell>
          <cell r="F137" t="str">
            <v>M</v>
          </cell>
          <cell r="G137">
            <v>1500</v>
          </cell>
          <cell r="H137">
            <v>6</v>
          </cell>
          <cell r="I137">
            <v>9000</v>
          </cell>
          <cell r="J137">
            <v>0</v>
          </cell>
        </row>
        <row r="138">
          <cell r="A138" t="str">
            <v xml:space="preserve">TABLACOMUN30 </v>
          </cell>
          <cell r="B138" t="str">
            <v>Material</v>
          </cell>
          <cell r="C138">
            <v>0</v>
          </cell>
          <cell r="D138" t="str">
            <v>TABLA COMUN 30CM</v>
          </cell>
          <cell r="E138">
            <v>0</v>
          </cell>
          <cell r="F138" t="str">
            <v>UN</v>
          </cell>
          <cell r="G138">
            <v>14000</v>
          </cell>
          <cell r="H138">
            <v>6.5</v>
          </cell>
          <cell r="I138">
            <v>91000</v>
          </cell>
          <cell r="J138">
            <v>0</v>
          </cell>
        </row>
        <row r="139">
          <cell r="A139" t="str">
            <v xml:space="preserve">CTO123       </v>
          </cell>
          <cell r="B139" t="str">
            <v>Material</v>
          </cell>
          <cell r="C139">
            <v>0</v>
          </cell>
          <cell r="D139" t="str">
            <v>MEZCLA EN CONCRETO 1:2:3 (3300 PSI - 22,7 MPA)</v>
          </cell>
          <cell r="E139">
            <v>0</v>
          </cell>
          <cell r="F139" t="str">
            <v>M3</v>
          </cell>
          <cell r="G139">
            <v>421316</v>
          </cell>
          <cell r="H139">
            <v>1.05</v>
          </cell>
          <cell r="I139">
            <v>442382</v>
          </cell>
          <cell r="J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 t="str">
            <v>SUBTOTAL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544762</v>
          </cell>
        </row>
        <row r="141">
          <cell r="A141">
            <v>0</v>
          </cell>
          <cell r="B141">
            <v>0</v>
          </cell>
          <cell r="C141">
            <v>0</v>
          </cell>
          <cell r="D141" t="str">
            <v>MANO DE OBRA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 t="str">
            <v>DESCRIPCION</v>
          </cell>
          <cell r="E142">
            <v>0</v>
          </cell>
          <cell r="F142" t="str">
            <v>UND</v>
          </cell>
          <cell r="G142" t="str">
            <v>Vr. Unitario</v>
          </cell>
          <cell r="H142" t="str">
            <v>Redndim.</v>
          </cell>
          <cell r="I142" t="str">
            <v>Vr Total</v>
          </cell>
          <cell r="J142">
            <v>0</v>
          </cell>
        </row>
        <row r="143">
          <cell r="A143" t="str">
            <v xml:space="preserve">1OF2AY       </v>
          </cell>
          <cell r="B143" t="str">
            <v>Mano de obra</v>
          </cell>
          <cell r="C143">
            <v>0</v>
          </cell>
          <cell r="D143" t="str">
            <v>MANO DE OBRA ALBAÑILERIA (2 AYUDANTES - 1 OFICIAL)</v>
          </cell>
          <cell r="E143">
            <v>0</v>
          </cell>
          <cell r="F143" t="str">
            <v>HR</v>
          </cell>
          <cell r="G143">
            <v>22848</v>
          </cell>
          <cell r="H143">
            <v>6</v>
          </cell>
          <cell r="I143">
            <v>137088</v>
          </cell>
          <cell r="J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 t="str">
            <v>SUBTOTAL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137088</v>
          </cell>
        </row>
        <row r="148">
          <cell r="A148">
            <v>0</v>
          </cell>
          <cell r="B148">
            <v>0</v>
          </cell>
          <cell r="C148">
            <v>0</v>
          </cell>
          <cell r="D148" t="str">
            <v>TRANSPORTE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 t="str">
            <v>DESCRIPCION</v>
          </cell>
          <cell r="E149">
            <v>0</v>
          </cell>
          <cell r="F149" t="str">
            <v>UND</v>
          </cell>
          <cell r="G149" t="str">
            <v>Vr. Unitario</v>
          </cell>
          <cell r="H149" t="str">
            <v>Redndim.</v>
          </cell>
          <cell r="I149" t="str">
            <v>Vr Total</v>
          </cell>
          <cell r="J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 t="str">
            <v>SUBTOTAL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</row>
        <row r="156">
          <cell r="A156" t="str">
            <v>1.2.2</v>
          </cell>
          <cell r="B156">
            <v>0</v>
          </cell>
          <cell r="C156">
            <v>0</v>
          </cell>
          <cell r="D156" t="str">
            <v>TOTAL COSTO UNITARIO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684250</v>
          </cell>
        </row>
        <row r="157">
          <cell r="A157">
            <v>0</v>
          </cell>
          <cell r="B157">
            <v>0</v>
          </cell>
          <cell r="C157">
            <v>0</v>
          </cell>
          <cell r="E157">
            <v>0</v>
          </cell>
          <cell r="F157">
            <v>0</v>
          </cell>
          <cell r="H157">
            <v>0</v>
          </cell>
          <cell r="I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 t="str">
            <v>ADECUACION DE LAS INSTALACIONES DE LA INSTITUCION EDUCATIVA JESUS MARIA AGUIRRE CHARRY 
DEL MUNICIPIO DE AIPE, HUILA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 t="str">
            <v>ANÁLISIS DE PRECIOS UNITARIOS      A.P.U.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 t="str">
            <v>CAPITULO</v>
          </cell>
          <cell r="E163" t="str">
            <v>ITEM</v>
          </cell>
          <cell r="F163" t="str">
            <v>DESCRIPCION</v>
          </cell>
          <cell r="G163">
            <v>0</v>
          </cell>
          <cell r="H163">
            <v>0</v>
          </cell>
          <cell r="I163">
            <v>0</v>
          </cell>
          <cell r="J163" t="str">
            <v>UNIDAD</v>
          </cell>
        </row>
        <row r="164">
          <cell r="B164" t="str">
            <v>Partida</v>
          </cell>
          <cell r="C164">
            <v>0</v>
          </cell>
          <cell r="D164">
            <v>1.2</v>
          </cell>
          <cell r="E164" t="str">
            <v>1.2.3</v>
          </cell>
          <cell r="F164" t="str">
            <v xml:space="preserve">ZAPATA EN CONCRETO DE 3.000 PSI  </v>
          </cell>
          <cell r="G164">
            <v>0</v>
          </cell>
          <cell r="H164">
            <v>0</v>
          </cell>
          <cell r="I164">
            <v>0</v>
          </cell>
          <cell r="J164" t="str">
            <v>M3</v>
          </cell>
        </row>
        <row r="165">
          <cell r="A165">
            <v>0</v>
          </cell>
          <cell r="B165">
            <v>0</v>
          </cell>
          <cell r="C165">
            <v>0</v>
          </cell>
          <cell r="D165" t="str">
            <v>MAQUINARIA, HERRAMIENTA Y EQUIPO PUESTO EN OBRA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DESCRIPCION</v>
          </cell>
          <cell r="E166">
            <v>0</v>
          </cell>
          <cell r="F166" t="str">
            <v>UND</v>
          </cell>
          <cell r="G166" t="str">
            <v>Vr. Unitario</v>
          </cell>
          <cell r="H166" t="str">
            <v>Redndim.</v>
          </cell>
          <cell r="I166" t="str">
            <v>Vr Total</v>
          </cell>
          <cell r="J166">
            <v>0</v>
          </cell>
        </row>
        <row r="167">
          <cell r="A167" t="str">
            <v xml:space="preserve">HM           </v>
          </cell>
          <cell r="B167" t="str">
            <v>Maquinaria</v>
          </cell>
          <cell r="C167">
            <v>0</v>
          </cell>
          <cell r="D167" t="str">
            <v>HERRAMIENTA MENOR</v>
          </cell>
          <cell r="E167">
            <v>0</v>
          </cell>
          <cell r="F167" t="str">
            <v>UND</v>
          </cell>
          <cell r="G167">
            <v>1300</v>
          </cell>
          <cell r="H167">
            <v>0.5</v>
          </cell>
          <cell r="I167">
            <v>650</v>
          </cell>
          <cell r="J167">
            <v>0</v>
          </cell>
        </row>
        <row r="168">
          <cell r="A168" t="str">
            <v xml:space="preserve">VIBRADOR     </v>
          </cell>
          <cell r="B168" t="str">
            <v>Mano de obra</v>
          </cell>
          <cell r="C168">
            <v>0</v>
          </cell>
          <cell r="D168" t="str">
            <v>VIBRADOR DE CONCRETO</v>
          </cell>
          <cell r="E168">
            <v>0</v>
          </cell>
          <cell r="F168" t="str">
            <v>DIA</v>
          </cell>
          <cell r="G168">
            <v>35000</v>
          </cell>
          <cell r="H168">
            <v>0.05</v>
          </cell>
          <cell r="I168">
            <v>1750</v>
          </cell>
          <cell r="J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 t="str">
            <v>SUBTOTAL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2400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 t="str">
            <v>MATERIALES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 t="str">
            <v>DESCRIPCION</v>
          </cell>
          <cell r="E173">
            <v>0</v>
          </cell>
          <cell r="F173" t="str">
            <v>UND</v>
          </cell>
          <cell r="G173" t="str">
            <v>Vr. Unitario</v>
          </cell>
          <cell r="H173" t="str">
            <v>Redndim.</v>
          </cell>
          <cell r="I173" t="str">
            <v>Vr Total</v>
          </cell>
          <cell r="J173">
            <v>0</v>
          </cell>
        </row>
        <row r="174">
          <cell r="A174" t="str">
            <v xml:space="preserve">PUNTILLA     </v>
          </cell>
          <cell r="B174" t="str">
            <v>Material</v>
          </cell>
          <cell r="C174">
            <v>0</v>
          </cell>
          <cell r="D174" t="str">
            <v>PUNTILLA 2"</v>
          </cell>
          <cell r="E174">
            <v>0</v>
          </cell>
          <cell r="F174" t="str">
            <v>LB</v>
          </cell>
          <cell r="G174">
            <v>2380</v>
          </cell>
          <cell r="H174">
            <v>1</v>
          </cell>
          <cell r="I174">
            <v>2380</v>
          </cell>
          <cell r="J174">
            <v>0</v>
          </cell>
        </row>
        <row r="175">
          <cell r="A175" t="str">
            <v xml:space="preserve">POLIN        </v>
          </cell>
          <cell r="B175" t="str">
            <v>Material</v>
          </cell>
          <cell r="C175">
            <v>0</v>
          </cell>
          <cell r="D175" t="str">
            <v>POLIN 5CMX5CM</v>
          </cell>
          <cell r="E175">
            <v>0</v>
          </cell>
          <cell r="F175" t="str">
            <v>M</v>
          </cell>
          <cell r="G175">
            <v>1500</v>
          </cell>
          <cell r="H175">
            <v>6</v>
          </cell>
          <cell r="I175">
            <v>9000</v>
          </cell>
          <cell r="J175">
            <v>0</v>
          </cell>
        </row>
        <row r="176">
          <cell r="A176" t="str">
            <v xml:space="preserve">TABLACOMUN30 </v>
          </cell>
          <cell r="B176" t="str">
            <v>Material</v>
          </cell>
          <cell r="C176">
            <v>0</v>
          </cell>
          <cell r="D176" t="str">
            <v>TABLA COMUN 30CM</v>
          </cell>
          <cell r="E176">
            <v>0</v>
          </cell>
          <cell r="F176" t="str">
            <v>UN</v>
          </cell>
          <cell r="G176">
            <v>14000</v>
          </cell>
          <cell r="H176">
            <v>5.5</v>
          </cell>
          <cell r="I176">
            <v>77000</v>
          </cell>
          <cell r="J176">
            <v>0</v>
          </cell>
        </row>
        <row r="177">
          <cell r="A177" t="str">
            <v xml:space="preserve">CTO123       </v>
          </cell>
          <cell r="B177" t="str">
            <v>Material</v>
          </cell>
          <cell r="C177">
            <v>0</v>
          </cell>
          <cell r="D177" t="str">
            <v>MEZCLA EN CONCRETO 1:2:3 (3300 PSI - 22,7 MPA)</v>
          </cell>
          <cell r="E177">
            <v>0</v>
          </cell>
          <cell r="F177" t="str">
            <v>M3</v>
          </cell>
          <cell r="G177">
            <v>421316</v>
          </cell>
          <cell r="H177">
            <v>1.05</v>
          </cell>
          <cell r="I177">
            <v>442382</v>
          </cell>
          <cell r="J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 t="str">
            <v>SUBTOTAL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530762</v>
          </cell>
        </row>
        <row r="179">
          <cell r="A179">
            <v>0</v>
          </cell>
          <cell r="B179">
            <v>0</v>
          </cell>
          <cell r="C179">
            <v>0</v>
          </cell>
          <cell r="D179" t="str">
            <v>MANO DE OBRA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 t="str">
            <v>DESCRIPCION</v>
          </cell>
          <cell r="E180">
            <v>0</v>
          </cell>
          <cell r="F180" t="str">
            <v>UND</v>
          </cell>
          <cell r="G180" t="str">
            <v>Vr. Unitario</v>
          </cell>
          <cell r="H180" t="str">
            <v>Redndim.</v>
          </cell>
          <cell r="I180" t="str">
            <v>Vr Total</v>
          </cell>
          <cell r="J180">
            <v>0</v>
          </cell>
        </row>
        <row r="181">
          <cell r="A181" t="str">
            <v xml:space="preserve">1OF2AY       </v>
          </cell>
          <cell r="B181" t="str">
            <v>Mano de obra</v>
          </cell>
          <cell r="C181">
            <v>0</v>
          </cell>
          <cell r="D181" t="str">
            <v>MANO DE OBRA ALBAÑILERIA (2 AYUDANTES - 1 OFICIAL)</v>
          </cell>
          <cell r="E181">
            <v>0</v>
          </cell>
          <cell r="F181" t="str">
            <v>HR</v>
          </cell>
          <cell r="G181">
            <v>22848</v>
          </cell>
          <cell r="H181">
            <v>5.28</v>
          </cell>
          <cell r="I181">
            <v>120637</v>
          </cell>
          <cell r="J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 t="str">
            <v>SUBTOTAL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120637</v>
          </cell>
        </row>
        <row r="186">
          <cell r="A186">
            <v>0</v>
          </cell>
          <cell r="B186">
            <v>0</v>
          </cell>
          <cell r="C186">
            <v>0</v>
          </cell>
          <cell r="D186" t="str">
            <v>TRANSPORTE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 t="str">
            <v>DESCRIPCION</v>
          </cell>
          <cell r="E187">
            <v>0</v>
          </cell>
          <cell r="F187" t="str">
            <v>UND</v>
          </cell>
          <cell r="G187" t="str">
            <v>Vr. Unitario</v>
          </cell>
          <cell r="H187" t="str">
            <v>Redndim.</v>
          </cell>
          <cell r="I187" t="str">
            <v>Vr Total</v>
          </cell>
          <cell r="J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 t="str">
            <v>SUBTOTAL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A194" t="str">
            <v>1.2.3</v>
          </cell>
          <cell r="B194">
            <v>0</v>
          </cell>
          <cell r="C194">
            <v>0</v>
          </cell>
          <cell r="D194" t="str">
            <v>TOTAL COSTO UNITARIO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653799</v>
          </cell>
        </row>
        <row r="195">
          <cell r="A195">
            <v>0</v>
          </cell>
          <cell r="B195">
            <v>0</v>
          </cell>
          <cell r="C195">
            <v>0</v>
          </cell>
          <cell r="E195">
            <v>0</v>
          </cell>
          <cell r="F195">
            <v>0</v>
          </cell>
          <cell r="H195">
            <v>0</v>
          </cell>
          <cell r="I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 t="str">
            <v>ADECUACION DE LAS INSTALACIONES DE LA INSTITUCION EDUCATIVA JESUS MARIA AGUIRRE CHARRY 
DEL MUNICIPIO DE AIPE, HUILA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 t="str">
            <v>ANÁLISIS DE PRECIOS UNITARIOS      A.P.U.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 t="str">
            <v>CAPITULO</v>
          </cell>
          <cell r="E201" t="str">
            <v>ITEM</v>
          </cell>
          <cell r="F201" t="str">
            <v>DESCRIPCION</v>
          </cell>
          <cell r="G201">
            <v>0</v>
          </cell>
          <cell r="H201">
            <v>0</v>
          </cell>
          <cell r="I201">
            <v>0</v>
          </cell>
          <cell r="J201" t="str">
            <v>UNIDAD</v>
          </cell>
        </row>
        <row r="202">
          <cell r="B202" t="str">
            <v>Partida</v>
          </cell>
          <cell r="C202">
            <v>0</v>
          </cell>
          <cell r="D202">
            <v>1.2</v>
          </cell>
          <cell r="E202" t="str">
            <v>1.2.4</v>
          </cell>
          <cell r="F202" t="str">
            <v>PEDESTAL EN CONCRETO DE 3000 PSI</v>
          </cell>
          <cell r="G202">
            <v>0</v>
          </cell>
          <cell r="H202">
            <v>0</v>
          </cell>
          <cell r="I202">
            <v>0</v>
          </cell>
          <cell r="J202" t="str">
            <v>M3</v>
          </cell>
        </row>
        <row r="203">
          <cell r="A203">
            <v>0</v>
          </cell>
          <cell r="B203">
            <v>0</v>
          </cell>
          <cell r="C203">
            <v>0</v>
          </cell>
          <cell r="D203" t="str">
            <v>MAQUINARIA, HERRAMIENTA Y EQUIPO PUESTO EN OBRA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 t="str">
            <v>DESCRIPCION</v>
          </cell>
          <cell r="E204">
            <v>0</v>
          </cell>
          <cell r="F204" t="str">
            <v>UND</v>
          </cell>
          <cell r="G204" t="str">
            <v>Vr. Unitario</v>
          </cell>
          <cell r="H204" t="str">
            <v>Redndim.</v>
          </cell>
          <cell r="I204" t="str">
            <v>Vr Total</v>
          </cell>
          <cell r="J204">
            <v>0</v>
          </cell>
        </row>
        <row r="205">
          <cell r="A205" t="str">
            <v xml:space="preserve">HM           </v>
          </cell>
          <cell r="B205" t="str">
            <v>Maquinaria</v>
          </cell>
          <cell r="C205">
            <v>0</v>
          </cell>
          <cell r="D205" t="str">
            <v>HERRAMIENTA MENOR</v>
          </cell>
          <cell r="E205">
            <v>0</v>
          </cell>
          <cell r="F205" t="str">
            <v>UND</v>
          </cell>
          <cell r="G205">
            <v>1300</v>
          </cell>
          <cell r="H205">
            <v>0.5</v>
          </cell>
          <cell r="I205">
            <v>650</v>
          </cell>
          <cell r="J205">
            <v>0</v>
          </cell>
        </row>
        <row r="206">
          <cell r="A206" t="str">
            <v xml:space="preserve">VIBRADOR     </v>
          </cell>
          <cell r="B206" t="str">
            <v>Mano de obra</v>
          </cell>
          <cell r="C206">
            <v>0</v>
          </cell>
          <cell r="D206" t="str">
            <v>VIBRADOR DE CONCRETO</v>
          </cell>
          <cell r="E206">
            <v>0</v>
          </cell>
          <cell r="F206" t="str">
            <v>DIA</v>
          </cell>
          <cell r="G206">
            <v>35000</v>
          </cell>
          <cell r="H206">
            <v>0.05</v>
          </cell>
          <cell r="I206">
            <v>1750</v>
          </cell>
          <cell r="J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 t="str">
            <v>SUBTOTAL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2400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 t="str">
            <v>MATERIALES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 t="str">
            <v>DESCRIPCION</v>
          </cell>
          <cell r="E211">
            <v>0</v>
          </cell>
          <cell r="F211" t="str">
            <v>UND</v>
          </cell>
          <cell r="G211" t="str">
            <v>Vr. Unitario</v>
          </cell>
          <cell r="H211" t="str">
            <v>Redndim.</v>
          </cell>
          <cell r="I211" t="str">
            <v>Vr Total</v>
          </cell>
          <cell r="J211">
            <v>0</v>
          </cell>
        </row>
        <row r="212">
          <cell r="A212" t="str">
            <v xml:space="preserve">PUNTILLA     </v>
          </cell>
          <cell r="B212" t="str">
            <v>Material</v>
          </cell>
          <cell r="C212">
            <v>0</v>
          </cell>
          <cell r="D212" t="str">
            <v>PUNTILLA 2"</v>
          </cell>
          <cell r="E212">
            <v>0</v>
          </cell>
          <cell r="F212" t="str">
            <v>LB</v>
          </cell>
          <cell r="G212">
            <v>2380</v>
          </cell>
          <cell r="H212">
            <v>1</v>
          </cell>
          <cell r="I212">
            <v>2380</v>
          </cell>
          <cell r="J212">
            <v>0</v>
          </cell>
        </row>
        <row r="213">
          <cell r="A213" t="str">
            <v xml:space="preserve">POLIN        </v>
          </cell>
          <cell r="B213" t="str">
            <v>Material</v>
          </cell>
          <cell r="C213">
            <v>0</v>
          </cell>
          <cell r="D213" t="str">
            <v>POLIN 5CMX5CM</v>
          </cell>
          <cell r="E213">
            <v>0</v>
          </cell>
          <cell r="F213" t="str">
            <v>M</v>
          </cell>
          <cell r="G213">
            <v>1500</v>
          </cell>
          <cell r="H213">
            <v>6</v>
          </cell>
          <cell r="I213">
            <v>9000</v>
          </cell>
          <cell r="J213">
            <v>0</v>
          </cell>
        </row>
        <row r="214">
          <cell r="A214" t="str">
            <v xml:space="preserve">TABLACOMUN30 </v>
          </cell>
          <cell r="B214" t="str">
            <v>Material</v>
          </cell>
          <cell r="C214">
            <v>0</v>
          </cell>
          <cell r="D214" t="str">
            <v>TABLA COMUN 30CM</v>
          </cell>
          <cell r="E214">
            <v>0</v>
          </cell>
          <cell r="F214" t="str">
            <v>UN</v>
          </cell>
          <cell r="G214">
            <v>14000</v>
          </cell>
          <cell r="H214">
            <v>3</v>
          </cell>
          <cell r="I214">
            <v>42000</v>
          </cell>
          <cell r="J214">
            <v>0</v>
          </cell>
        </row>
        <row r="215">
          <cell r="A215" t="str">
            <v xml:space="preserve">CTO123       </v>
          </cell>
          <cell r="B215" t="str">
            <v>Material</v>
          </cell>
          <cell r="C215">
            <v>0</v>
          </cell>
          <cell r="D215" t="str">
            <v>MEZCLA EN CONCRETO 1:2:3 (3300 PSI - 22,7 MPA)</v>
          </cell>
          <cell r="E215">
            <v>0</v>
          </cell>
          <cell r="F215" t="str">
            <v>M3</v>
          </cell>
          <cell r="G215">
            <v>421316</v>
          </cell>
          <cell r="H215">
            <v>1.05</v>
          </cell>
          <cell r="I215">
            <v>442382</v>
          </cell>
          <cell r="J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 t="str">
            <v>SUBTOTAL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495762</v>
          </cell>
        </row>
        <row r="217">
          <cell r="A217">
            <v>0</v>
          </cell>
          <cell r="B217">
            <v>0</v>
          </cell>
          <cell r="C217">
            <v>0</v>
          </cell>
          <cell r="D217" t="str">
            <v>MANO DE OBRA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DESCRIPCION</v>
          </cell>
          <cell r="E218">
            <v>0</v>
          </cell>
          <cell r="F218" t="str">
            <v>UND</v>
          </cell>
          <cell r="G218" t="str">
            <v>Vr. Unitario</v>
          </cell>
          <cell r="H218" t="str">
            <v>Redndim.</v>
          </cell>
          <cell r="I218" t="str">
            <v>Vr Total</v>
          </cell>
          <cell r="J218">
            <v>0</v>
          </cell>
        </row>
        <row r="219">
          <cell r="A219" t="str">
            <v xml:space="preserve">1OF2AY       </v>
          </cell>
          <cell r="B219" t="str">
            <v>Mano de obra</v>
          </cell>
          <cell r="C219">
            <v>0</v>
          </cell>
          <cell r="D219" t="str">
            <v>MANO DE OBRA ALBAÑILERIA (2 AYUDANTES - 1 OFICIAL)</v>
          </cell>
          <cell r="E219">
            <v>0</v>
          </cell>
          <cell r="F219" t="str">
            <v>HR</v>
          </cell>
          <cell r="G219">
            <v>22848</v>
          </cell>
          <cell r="H219">
            <v>7.5</v>
          </cell>
          <cell r="I219">
            <v>171360</v>
          </cell>
          <cell r="J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 t="str">
            <v>SUBTOTAL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171360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 t="str">
            <v>TRANSPORTE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 t="str">
            <v>DESCRIPCION</v>
          </cell>
          <cell r="E225">
            <v>0</v>
          </cell>
          <cell r="F225" t="str">
            <v>UND</v>
          </cell>
          <cell r="G225" t="str">
            <v>Vr. Unitario</v>
          </cell>
          <cell r="H225" t="str">
            <v>Redndim.</v>
          </cell>
          <cell r="I225" t="str">
            <v>Vr Total</v>
          </cell>
          <cell r="J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 t="str">
            <v>SUBTOTAL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</row>
        <row r="232">
          <cell r="A232" t="str">
            <v>1.2.4</v>
          </cell>
          <cell r="B232">
            <v>0</v>
          </cell>
          <cell r="C232">
            <v>0</v>
          </cell>
          <cell r="D232" t="str">
            <v>TOTAL COSTO UNITARIO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669522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 t="str">
            <v>ADECUACION DE LAS INSTALACIONES DE LA INSTITUCION EDUCATIVA JESUS MARIA AGUIRRE CHARRY 
DEL MUNICIPIO DE AIPE, HUILA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 t="str">
            <v>ANÁLISIS DE PRECIOS UNITARIOS      A.P.U.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 t="str">
            <v>CAPITULO</v>
          </cell>
          <cell r="E239" t="str">
            <v>ITEM</v>
          </cell>
          <cell r="F239" t="str">
            <v>DESCRIPCION</v>
          </cell>
          <cell r="G239">
            <v>0</v>
          </cell>
          <cell r="H239">
            <v>0</v>
          </cell>
          <cell r="I239">
            <v>0</v>
          </cell>
          <cell r="J239" t="str">
            <v>UNIDAD</v>
          </cell>
        </row>
        <row r="240">
          <cell r="B240" t="str">
            <v>Partida</v>
          </cell>
          <cell r="C240">
            <v>0</v>
          </cell>
          <cell r="D240">
            <v>1.2</v>
          </cell>
          <cell r="E240" t="str">
            <v>1.2.5</v>
          </cell>
          <cell r="F240" t="str">
            <v>CONCRETO POBRE DE LIMPIEZA E=0.05M</v>
          </cell>
          <cell r="G240">
            <v>0</v>
          </cell>
          <cell r="H240">
            <v>0</v>
          </cell>
          <cell r="I240">
            <v>0</v>
          </cell>
          <cell r="J240" t="str">
            <v>M2</v>
          </cell>
        </row>
        <row r="241">
          <cell r="A241">
            <v>0</v>
          </cell>
          <cell r="B241">
            <v>0</v>
          </cell>
          <cell r="C241">
            <v>0</v>
          </cell>
          <cell r="D241" t="str">
            <v>MAQUINARIA, HERRAMIENTA Y EQUIPO PUESTO EN OBRA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 t="str">
            <v>DESCRIPCION</v>
          </cell>
          <cell r="E242">
            <v>0</v>
          </cell>
          <cell r="F242" t="str">
            <v>UND</v>
          </cell>
          <cell r="G242" t="str">
            <v>Vr. Unitario</v>
          </cell>
          <cell r="H242" t="str">
            <v>Redndim.</v>
          </cell>
          <cell r="I242" t="str">
            <v>Vr Total</v>
          </cell>
          <cell r="J242">
            <v>0</v>
          </cell>
        </row>
        <row r="243">
          <cell r="A243" t="str">
            <v xml:space="preserve">HM           </v>
          </cell>
          <cell r="B243" t="str">
            <v>Maquinaria</v>
          </cell>
          <cell r="C243">
            <v>0</v>
          </cell>
          <cell r="D243" t="str">
            <v>HERRAMIENTA MENOR</v>
          </cell>
          <cell r="E243">
            <v>0</v>
          </cell>
          <cell r="F243" t="str">
            <v>UND</v>
          </cell>
          <cell r="G243">
            <v>1300</v>
          </cell>
          <cell r="H243">
            <v>0.03</v>
          </cell>
          <cell r="I243">
            <v>39</v>
          </cell>
          <cell r="J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 t="str">
            <v>SUBTOTAL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39</v>
          </cell>
        </row>
        <row r="248">
          <cell r="A248">
            <v>0</v>
          </cell>
          <cell r="B248">
            <v>0</v>
          </cell>
          <cell r="C248">
            <v>0</v>
          </cell>
          <cell r="D248" t="str">
            <v>MATERIALES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 t="str">
            <v>DESCRIPCION</v>
          </cell>
          <cell r="E249">
            <v>0</v>
          </cell>
          <cell r="F249" t="str">
            <v>UND</v>
          </cell>
          <cell r="G249" t="str">
            <v>Vr. Unitario</v>
          </cell>
          <cell r="H249" t="str">
            <v>Redndim.</v>
          </cell>
          <cell r="I249" t="str">
            <v>Vr Total</v>
          </cell>
          <cell r="J249">
            <v>0</v>
          </cell>
        </row>
        <row r="250">
          <cell r="A250" t="str">
            <v xml:space="preserve">CTO134       </v>
          </cell>
          <cell r="B250" t="str">
            <v>Material</v>
          </cell>
          <cell r="C250">
            <v>0</v>
          </cell>
          <cell r="D250" t="str">
            <v>CONCRETO 1:3:4 (2500 PSI 17.5MPA)</v>
          </cell>
          <cell r="E250">
            <v>0</v>
          </cell>
          <cell r="F250" t="str">
            <v>M3</v>
          </cell>
          <cell r="G250">
            <v>375868</v>
          </cell>
          <cell r="H250">
            <v>5.5E-2</v>
          </cell>
          <cell r="I250">
            <v>20673</v>
          </cell>
          <cell r="J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 t="str">
            <v>SUBTOTAL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20673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MANO DE OBRA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 t="str">
            <v>DESCRIPCION</v>
          </cell>
          <cell r="E256">
            <v>0</v>
          </cell>
          <cell r="F256" t="str">
            <v>UND</v>
          </cell>
          <cell r="G256" t="str">
            <v>Vr. Unitario</v>
          </cell>
          <cell r="H256" t="str">
            <v>Redndim.</v>
          </cell>
          <cell r="I256" t="str">
            <v>Vr Total</v>
          </cell>
          <cell r="J256">
            <v>0</v>
          </cell>
        </row>
        <row r="257">
          <cell r="A257" t="str">
            <v xml:space="preserve">1OF1AY       </v>
          </cell>
          <cell r="B257" t="str">
            <v>Mano de obra</v>
          </cell>
          <cell r="C257">
            <v>0</v>
          </cell>
          <cell r="D257" t="str">
            <v>MANO DE OBRA ALBAÑILERIA (1 OFICIAL - 1 AYUDANTE)</v>
          </cell>
          <cell r="E257">
            <v>0</v>
          </cell>
          <cell r="F257" t="str">
            <v>HR</v>
          </cell>
          <cell r="G257">
            <v>16784</v>
          </cell>
          <cell r="H257">
            <v>0.45</v>
          </cell>
          <cell r="I257">
            <v>7553</v>
          </cell>
          <cell r="J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SUBTOTAL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7553</v>
          </cell>
        </row>
        <row r="262">
          <cell r="A262">
            <v>0</v>
          </cell>
          <cell r="B262">
            <v>0</v>
          </cell>
          <cell r="C262">
            <v>0</v>
          </cell>
          <cell r="D262" t="str">
            <v>TRANSPORTE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 t="str">
            <v>DESCRIPCION</v>
          </cell>
          <cell r="E263">
            <v>0</v>
          </cell>
          <cell r="F263" t="str">
            <v>UND</v>
          </cell>
          <cell r="G263" t="str">
            <v>Vr. Unitario</v>
          </cell>
          <cell r="H263" t="str">
            <v>Redndim.</v>
          </cell>
          <cell r="I263" t="str">
            <v>Vr Total</v>
          </cell>
          <cell r="J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 t="str">
            <v>SUBTOTAL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</row>
        <row r="270">
          <cell r="A270" t="str">
            <v>1.2.5</v>
          </cell>
          <cell r="B270">
            <v>0</v>
          </cell>
          <cell r="C270">
            <v>0</v>
          </cell>
          <cell r="D270" t="str">
            <v>TOTAL COSTO UNITARIO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28265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 t="str">
            <v>ADECUACION DE LAS INSTALACIONES DE LA INSTITUCION EDUCATIVA JESUS MARIA AGUIRRE CHARRY 
DEL MUNICIPIO DE AIPE, HUILA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 t="str">
            <v>ANÁLISIS DE PRECIOS UNITARIOS      A.P.U.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  <cell r="D277" t="str">
            <v>CAPITULO</v>
          </cell>
          <cell r="E277" t="str">
            <v>ITEM</v>
          </cell>
          <cell r="F277" t="str">
            <v>DESCRIPCION</v>
          </cell>
          <cell r="G277">
            <v>0</v>
          </cell>
          <cell r="H277">
            <v>0</v>
          </cell>
          <cell r="I277">
            <v>0</v>
          </cell>
          <cell r="J277" t="str">
            <v>UNIDAD</v>
          </cell>
        </row>
        <row r="278">
          <cell r="B278" t="str">
            <v>Partida</v>
          </cell>
          <cell r="C278">
            <v>0</v>
          </cell>
          <cell r="D278">
            <v>1.2</v>
          </cell>
          <cell r="E278" t="str">
            <v>1.2.6</v>
          </cell>
          <cell r="F278" t="str">
            <v>RELLENO EN RECEBO MECANICAMENTE COMPACTADO</v>
          </cell>
          <cell r="G278">
            <v>0</v>
          </cell>
          <cell r="H278">
            <v>0</v>
          </cell>
          <cell r="I278">
            <v>0</v>
          </cell>
          <cell r="J278" t="str">
            <v>M3</v>
          </cell>
        </row>
        <row r="279">
          <cell r="A279">
            <v>0</v>
          </cell>
          <cell r="B279">
            <v>0</v>
          </cell>
          <cell r="C279">
            <v>0</v>
          </cell>
          <cell r="D279" t="str">
            <v>MAQUINARIA, HERRAMIENTA Y EQUIPO PUESTO EN OBRA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DESCRIPCION</v>
          </cell>
          <cell r="E280">
            <v>0</v>
          </cell>
          <cell r="F280" t="str">
            <v>UND</v>
          </cell>
          <cell r="G280" t="str">
            <v>Vr. Unitario</v>
          </cell>
          <cell r="H280" t="str">
            <v>Redndim.</v>
          </cell>
          <cell r="I280" t="str">
            <v>Vr Total</v>
          </cell>
          <cell r="J280">
            <v>0</v>
          </cell>
        </row>
        <row r="281">
          <cell r="A281" t="str">
            <v xml:space="preserve">RANA         </v>
          </cell>
          <cell r="B281" t="str">
            <v>Maquinaria</v>
          </cell>
          <cell r="C281">
            <v>0</v>
          </cell>
          <cell r="D281" t="str">
            <v>VIBROCOMPACTADOR TIPO RANA (INCLUYE COMBUSTIBLE)</v>
          </cell>
          <cell r="E281">
            <v>0</v>
          </cell>
          <cell r="F281" t="str">
            <v>DIA</v>
          </cell>
          <cell r="G281">
            <v>61075</v>
          </cell>
          <cell r="H281">
            <v>0.09</v>
          </cell>
          <cell r="I281">
            <v>5497</v>
          </cell>
          <cell r="J281">
            <v>0</v>
          </cell>
        </row>
        <row r="282">
          <cell r="A282" t="str">
            <v xml:space="preserve">HM           </v>
          </cell>
          <cell r="B282" t="str">
            <v>Maquinaria</v>
          </cell>
          <cell r="C282">
            <v>0</v>
          </cell>
          <cell r="D282" t="str">
            <v>HERRAMIENTA MENOR</v>
          </cell>
          <cell r="E282">
            <v>0</v>
          </cell>
          <cell r="F282" t="str">
            <v>UND</v>
          </cell>
          <cell r="G282">
            <v>1300</v>
          </cell>
          <cell r="H282">
            <v>1.286</v>
          </cell>
          <cell r="I282">
            <v>1672</v>
          </cell>
          <cell r="J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 t="str">
            <v>SUBTOTAL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7169</v>
          </cell>
        </row>
        <row r="286">
          <cell r="A286">
            <v>0</v>
          </cell>
          <cell r="B286">
            <v>0</v>
          </cell>
          <cell r="C286">
            <v>0</v>
          </cell>
          <cell r="D286" t="str">
            <v>MATERIALES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 t="str">
            <v>DESCRIPCION</v>
          </cell>
          <cell r="E287">
            <v>0</v>
          </cell>
          <cell r="F287" t="str">
            <v>UND</v>
          </cell>
          <cell r="G287" t="str">
            <v>Vr. Unitario</v>
          </cell>
          <cell r="H287" t="str">
            <v>Redndim.</v>
          </cell>
          <cell r="I287" t="str">
            <v>Vr Total</v>
          </cell>
          <cell r="J287">
            <v>0</v>
          </cell>
        </row>
        <row r="288">
          <cell r="A288" t="str">
            <v xml:space="preserve">RECEBO       </v>
          </cell>
          <cell r="B288" t="str">
            <v>Material</v>
          </cell>
          <cell r="C288">
            <v>0</v>
          </cell>
          <cell r="D288" t="str">
            <v>RECEBO (SIN TRANSPORTE)</v>
          </cell>
          <cell r="E288">
            <v>0</v>
          </cell>
          <cell r="F288" t="str">
            <v>M3</v>
          </cell>
          <cell r="G288">
            <v>25000</v>
          </cell>
          <cell r="H288">
            <v>1.3</v>
          </cell>
          <cell r="I288">
            <v>32500</v>
          </cell>
          <cell r="J288">
            <v>0</v>
          </cell>
        </row>
        <row r="289">
          <cell r="A289" t="str">
            <v xml:space="preserve">AGUA         </v>
          </cell>
          <cell r="B289" t="str">
            <v>Material</v>
          </cell>
          <cell r="C289">
            <v>0</v>
          </cell>
          <cell r="D289" t="str">
            <v>AGUA</v>
          </cell>
          <cell r="E289">
            <v>0</v>
          </cell>
          <cell r="F289" t="str">
            <v>LT</v>
          </cell>
          <cell r="G289">
            <v>12</v>
          </cell>
          <cell r="H289">
            <v>75.25</v>
          </cell>
          <cell r="I289">
            <v>903</v>
          </cell>
          <cell r="J289">
            <v>0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</row>
        <row r="292">
          <cell r="A292">
            <v>0</v>
          </cell>
          <cell r="B292">
            <v>0</v>
          </cell>
          <cell r="C292">
            <v>0</v>
          </cell>
          <cell r="D292" t="str">
            <v>SUBTOTAL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33403</v>
          </cell>
        </row>
        <row r="293">
          <cell r="A293">
            <v>0</v>
          </cell>
          <cell r="B293">
            <v>0</v>
          </cell>
          <cell r="C293">
            <v>0</v>
          </cell>
          <cell r="D293" t="str">
            <v>MANO DE OBRA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 t="str">
            <v>DESCRIPCION</v>
          </cell>
          <cell r="E294">
            <v>0</v>
          </cell>
          <cell r="F294" t="str">
            <v>UND</v>
          </cell>
          <cell r="G294" t="str">
            <v>Vr. Unitario</v>
          </cell>
          <cell r="H294" t="str">
            <v>Redndim.</v>
          </cell>
          <cell r="I294" t="str">
            <v>Vr Total</v>
          </cell>
          <cell r="J294">
            <v>0</v>
          </cell>
        </row>
        <row r="295">
          <cell r="A295" t="str">
            <v xml:space="preserve">AYA2         </v>
          </cell>
          <cell r="B295" t="str">
            <v>Mano de obra</v>
          </cell>
          <cell r="C295">
            <v>0</v>
          </cell>
          <cell r="D295" t="str">
            <v>MANO DE OBRA ALBAÑILERIA (2 AYUDANTES)</v>
          </cell>
          <cell r="E295">
            <v>0</v>
          </cell>
          <cell r="F295" t="str">
            <v>HR</v>
          </cell>
          <cell r="G295">
            <v>12128</v>
          </cell>
          <cell r="H295">
            <v>0.9</v>
          </cell>
          <cell r="I295">
            <v>10915</v>
          </cell>
          <cell r="J295">
            <v>0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</row>
        <row r="298">
          <cell r="A298">
            <v>0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</row>
        <row r="299">
          <cell r="A299">
            <v>0</v>
          </cell>
          <cell r="B299">
            <v>0</v>
          </cell>
          <cell r="C299">
            <v>0</v>
          </cell>
          <cell r="D299" t="str">
            <v>SUBTOTAL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10915</v>
          </cell>
        </row>
        <row r="300">
          <cell r="A300">
            <v>0</v>
          </cell>
          <cell r="B300">
            <v>0</v>
          </cell>
          <cell r="C300">
            <v>0</v>
          </cell>
          <cell r="D300" t="str">
            <v>TRANSPORTE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</row>
        <row r="301">
          <cell r="A301">
            <v>0</v>
          </cell>
          <cell r="B301">
            <v>0</v>
          </cell>
          <cell r="C301">
            <v>0</v>
          </cell>
          <cell r="D301" t="str">
            <v>DESCRIPCION</v>
          </cell>
          <cell r="E301">
            <v>0</v>
          </cell>
          <cell r="F301" t="str">
            <v>UND</v>
          </cell>
          <cell r="G301" t="str">
            <v>Vr. Unitario</v>
          </cell>
          <cell r="H301" t="str">
            <v>Redndim.</v>
          </cell>
          <cell r="I301" t="str">
            <v>Vr Total</v>
          </cell>
          <cell r="J301">
            <v>0</v>
          </cell>
        </row>
        <row r="302">
          <cell r="A302" t="str">
            <v xml:space="preserve">TRECEBO      </v>
          </cell>
          <cell r="B302" t="str">
            <v>Otros</v>
          </cell>
          <cell r="C302">
            <v>0</v>
          </cell>
          <cell r="D302" t="str">
            <v>TRANSPORTE RECEBO</v>
          </cell>
          <cell r="E302">
            <v>0</v>
          </cell>
          <cell r="F302" t="str">
            <v>M3</v>
          </cell>
          <cell r="G302">
            <v>40000</v>
          </cell>
          <cell r="H302">
            <v>1.3</v>
          </cell>
          <cell r="I302">
            <v>52000</v>
          </cell>
          <cell r="J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</row>
        <row r="306">
          <cell r="A306">
            <v>0</v>
          </cell>
          <cell r="B306">
            <v>0</v>
          </cell>
          <cell r="C306">
            <v>0</v>
          </cell>
          <cell r="D306" t="str">
            <v>SUBTOTAL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52000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</row>
        <row r="308">
          <cell r="A308" t="str">
            <v>1.2.6</v>
          </cell>
          <cell r="B308">
            <v>0</v>
          </cell>
          <cell r="C308">
            <v>0</v>
          </cell>
          <cell r="D308" t="str">
            <v>TOTAL COSTO UNITARIO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103487</v>
          </cell>
        </row>
        <row r="309">
          <cell r="A309">
            <v>0</v>
          </cell>
          <cell r="B309">
            <v>0</v>
          </cell>
          <cell r="C309">
            <v>0</v>
          </cell>
          <cell r="E309">
            <v>0</v>
          </cell>
          <cell r="F309">
            <v>0</v>
          </cell>
          <cell r="H309">
            <v>0</v>
          </cell>
          <cell r="I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 t="str">
            <v>ADECUACION DE LAS INSTALACIONES DE LA INSTITUCION EDUCATIVA JESUS MARIA AGUIRRE CHARRY 
DEL MUNICIPIO DE AIPE, HUILA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 t="str">
            <v>ANÁLISIS DE PRECIOS UNITARIOS      A.P.U.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 t="str">
            <v>CAPITULO</v>
          </cell>
          <cell r="E315" t="str">
            <v>ITEM</v>
          </cell>
          <cell r="F315" t="str">
            <v>DESCRIPCION</v>
          </cell>
          <cell r="G315">
            <v>0</v>
          </cell>
          <cell r="H315">
            <v>0</v>
          </cell>
          <cell r="I315">
            <v>0</v>
          </cell>
          <cell r="J315" t="str">
            <v>UNIDAD</v>
          </cell>
        </row>
        <row r="316">
          <cell r="B316" t="str">
            <v>Partida</v>
          </cell>
          <cell r="C316">
            <v>0</v>
          </cell>
          <cell r="D316">
            <v>1.2</v>
          </cell>
          <cell r="E316" t="str">
            <v>1.2.7</v>
          </cell>
          <cell r="F316" t="str">
            <v xml:space="preserve">ACERO DE REFUERZO DE 60.000 PSI  </v>
          </cell>
          <cell r="G316">
            <v>0</v>
          </cell>
          <cell r="H316">
            <v>0</v>
          </cell>
          <cell r="I316">
            <v>0</v>
          </cell>
          <cell r="J316" t="str">
            <v>KG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MAQUINARIA, HERRAMIENTA Y EQUIPO PUESTO EN OBRA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</row>
        <row r="318">
          <cell r="A318">
            <v>0</v>
          </cell>
          <cell r="B318">
            <v>0</v>
          </cell>
          <cell r="C318">
            <v>0</v>
          </cell>
          <cell r="D318" t="str">
            <v>DESCRIPCION</v>
          </cell>
          <cell r="E318">
            <v>0</v>
          </cell>
          <cell r="F318" t="str">
            <v>UND</v>
          </cell>
          <cell r="G318" t="str">
            <v>Vr. Unitario</v>
          </cell>
          <cell r="H318" t="str">
            <v>Redndim.</v>
          </cell>
          <cell r="I318" t="str">
            <v>Vr Total</v>
          </cell>
          <cell r="J318">
            <v>0</v>
          </cell>
        </row>
        <row r="319">
          <cell r="A319" t="str">
            <v xml:space="preserve">HM           </v>
          </cell>
          <cell r="B319" t="str">
            <v>Maquinaria</v>
          </cell>
          <cell r="C319">
            <v>0</v>
          </cell>
          <cell r="D319" t="str">
            <v>HERRAMIENTA MENOR</v>
          </cell>
          <cell r="E319">
            <v>0</v>
          </cell>
          <cell r="F319" t="str">
            <v>UND</v>
          </cell>
          <cell r="G319">
            <v>1300</v>
          </cell>
          <cell r="H319">
            <v>0.03</v>
          </cell>
          <cell r="I319">
            <v>39</v>
          </cell>
          <cell r="J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 t="str">
            <v>SUBTOTAL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39</v>
          </cell>
        </row>
        <row r="324">
          <cell r="A324">
            <v>0</v>
          </cell>
          <cell r="B324">
            <v>0</v>
          </cell>
          <cell r="C324">
            <v>0</v>
          </cell>
          <cell r="D324" t="str">
            <v>MATERIALES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 t="str">
            <v>DESCRIPCION</v>
          </cell>
          <cell r="E325">
            <v>0</v>
          </cell>
          <cell r="F325" t="str">
            <v>UND</v>
          </cell>
          <cell r="G325" t="str">
            <v>Vr. Unitario</v>
          </cell>
          <cell r="H325" t="str">
            <v>Redndim.</v>
          </cell>
          <cell r="I325" t="str">
            <v>Vr Total</v>
          </cell>
          <cell r="J325">
            <v>0</v>
          </cell>
        </row>
        <row r="326">
          <cell r="A326" t="str">
            <v xml:space="preserve">ACERO        </v>
          </cell>
          <cell r="B326" t="str">
            <v>Material</v>
          </cell>
          <cell r="C326">
            <v>0</v>
          </cell>
          <cell r="D326" t="str">
            <v>ACERO DE REFUERZO 60000 PSI INCLUYE TRANSPORTE</v>
          </cell>
          <cell r="E326">
            <v>0</v>
          </cell>
          <cell r="F326" t="str">
            <v>KG</v>
          </cell>
          <cell r="G326">
            <v>2850</v>
          </cell>
          <cell r="H326">
            <v>1.05</v>
          </cell>
          <cell r="I326">
            <v>2993</v>
          </cell>
          <cell r="J326">
            <v>0</v>
          </cell>
        </row>
        <row r="327">
          <cell r="A327" t="str">
            <v>ALAMBRENEGRO1</v>
          </cell>
          <cell r="B327" t="str">
            <v>Material</v>
          </cell>
          <cell r="C327">
            <v>0</v>
          </cell>
          <cell r="D327" t="str">
            <v>ALAMBRE NEGRO No. 18</v>
          </cell>
          <cell r="E327">
            <v>0</v>
          </cell>
          <cell r="F327" t="str">
            <v>KG</v>
          </cell>
          <cell r="G327">
            <v>3950</v>
          </cell>
          <cell r="H327">
            <v>0.05</v>
          </cell>
          <cell r="I327">
            <v>198</v>
          </cell>
          <cell r="J327">
            <v>0</v>
          </cell>
        </row>
        <row r="328">
          <cell r="A328" t="str">
            <v xml:space="preserve">SEGUETA      </v>
          </cell>
          <cell r="B328" t="str">
            <v>Material</v>
          </cell>
          <cell r="C328">
            <v>0</v>
          </cell>
          <cell r="D328" t="str">
            <v>SEGUETA SIN MARCO</v>
          </cell>
          <cell r="E328">
            <v>0</v>
          </cell>
          <cell r="F328" t="str">
            <v>UN</v>
          </cell>
          <cell r="G328">
            <v>3700</v>
          </cell>
          <cell r="H328">
            <v>0.04</v>
          </cell>
          <cell r="I328">
            <v>148</v>
          </cell>
          <cell r="J328">
            <v>0</v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 t="str">
            <v>SUBTOTAL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3339</v>
          </cell>
        </row>
        <row r="331">
          <cell r="A331">
            <v>0</v>
          </cell>
          <cell r="B331">
            <v>0</v>
          </cell>
          <cell r="C331">
            <v>0</v>
          </cell>
          <cell r="D331" t="str">
            <v>MANO DE OBRA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DESCRIPCION</v>
          </cell>
          <cell r="E332">
            <v>0</v>
          </cell>
          <cell r="F332" t="str">
            <v>UND</v>
          </cell>
          <cell r="G332" t="str">
            <v>Vr. Unitario</v>
          </cell>
          <cell r="H332" t="str">
            <v>Redndim.</v>
          </cell>
          <cell r="I332" t="str">
            <v>Vr Total</v>
          </cell>
          <cell r="J332">
            <v>0</v>
          </cell>
        </row>
        <row r="333">
          <cell r="A333" t="str">
            <v xml:space="preserve">1OF1AY       </v>
          </cell>
          <cell r="B333" t="str">
            <v>Mano de obra</v>
          </cell>
          <cell r="C333">
            <v>0</v>
          </cell>
          <cell r="D333" t="str">
            <v>MANO DE OBRA ALBAÑILERIA (1 OFICIAL - 1 AYUDANTE)</v>
          </cell>
          <cell r="E333">
            <v>0</v>
          </cell>
          <cell r="F333" t="str">
            <v>HR</v>
          </cell>
          <cell r="G333">
            <v>16784</v>
          </cell>
          <cell r="H333">
            <v>0.06</v>
          </cell>
          <cell r="I333">
            <v>1007</v>
          </cell>
          <cell r="J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SUBTOTAL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1007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TRANSPORTE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</row>
        <row r="339">
          <cell r="A339">
            <v>0</v>
          </cell>
          <cell r="B339">
            <v>0</v>
          </cell>
          <cell r="C339">
            <v>0</v>
          </cell>
          <cell r="D339" t="str">
            <v>DESCRIPCION</v>
          </cell>
          <cell r="E339">
            <v>0</v>
          </cell>
          <cell r="F339" t="str">
            <v>UND</v>
          </cell>
          <cell r="G339" t="str">
            <v>Vr. Unitario</v>
          </cell>
          <cell r="H339" t="str">
            <v>Redndim.</v>
          </cell>
          <cell r="I339" t="str">
            <v>Vr Total</v>
          </cell>
          <cell r="J339">
            <v>0</v>
          </cell>
        </row>
        <row r="340">
          <cell r="A340" t="str">
            <v xml:space="preserve">TACERO       </v>
          </cell>
          <cell r="B340" t="str">
            <v>Otros</v>
          </cell>
          <cell r="C340">
            <v>0</v>
          </cell>
          <cell r="D340" t="str">
            <v>TRANSPORTE ACERO</v>
          </cell>
          <cell r="E340">
            <v>0</v>
          </cell>
          <cell r="F340" t="str">
            <v>KG</v>
          </cell>
          <cell r="G340">
            <v>55</v>
          </cell>
          <cell r="H340">
            <v>1.05</v>
          </cell>
          <cell r="I340">
            <v>58</v>
          </cell>
          <cell r="J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</row>
        <row r="344">
          <cell r="A344">
            <v>0</v>
          </cell>
          <cell r="B344">
            <v>0</v>
          </cell>
          <cell r="C344">
            <v>0</v>
          </cell>
          <cell r="D344" t="str">
            <v>SUBTOTAL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58</v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</row>
        <row r="346">
          <cell r="A346" t="str">
            <v>1.2.7</v>
          </cell>
          <cell r="B346">
            <v>0</v>
          </cell>
          <cell r="C346">
            <v>0</v>
          </cell>
          <cell r="D346" t="str">
            <v>TOTAL COSTO UNITARIO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4443</v>
          </cell>
        </row>
        <row r="347">
          <cell r="A347">
            <v>0</v>
          </cell>
          <cell r="B347">
            <v>0</v>
          </cell>
          <cell r="C347">
            <v>0</v>
          </cell>
          <cell r="E347">
            <v>0</v>
          </cell>
          <cell r="F347">
            <v>0</v>
          </cell>
          <cell r="H347">
            <v>0</v>
          </cell>
          <cell r="I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 t="str">
            <v>ADECUACION DE LAS INSTALACIONES DE LA INSTITUCION EDUCATIVA JESUS MARIA AGUIRRE CHARRY 
DEL MUNICIPIO DE AIPE, HUILA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 t="str">
            <v>ANÁLISIS DE PRECIOS UNITARIOS      A.P.U.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 t="str">
            <v>CAPITULO</v>
          </cell>
          <cell r="E353" t="str">
            <v>ITEM</v>
          </cell>
          <cell r="F353" t="str">
            <v>DESCRIPCION</v>
          </cell>
          <cell r="G353">
            <v>0</v>
          </cell>
          <cell r="H353">
            <v>0</v>
          </cell>
          <cell r="I353">
            <v>0</v>
          </cell>
          <cell r="J353" t="str">
            <v>UNIDAD</v>
          </cell>
        </row>
        <row r="354">
          <cell r="B354" t="str">
            <v>Partida</v>
          </cell>
          <cell r="C354">
            <v>0</v>
          </cell>
          <cell r="D354">
            <v>1.3</v>
          </cell>
          <cell r="E354" t="str">
            <v>1.3.1</v>
          </cell>
          <cell r="F354" t="str">
            <v xml:space="preserve">SUMINISTRO E INSTALACIÓN DE ANCLAJE EN PLATINA DE 1/2" INCLUYE PERNOS DE 5/8 PLATINA DE 4" X 3/8"  </v>
          </cell>
          <cell r="G354">
            <v>0</v>
          </cell>
          <cell r="H354">
            <v>0</v>
          </cell>
          <cell r="I354">
            <v>0</v>
          </cell>
          <cell r="J354" t="str">
            <v>UND</v>
          </cell>
        </row>
        <row r="355">
          <cell r="A355">
            <v>0</v>
          </cell>
          <cell r="B355">
            <v>0</v>
          </cell>
          <cell r="C355">
            <v>0</v>
          </cell>
          <cell r="D355" t="str">
            <v>MAQUINARIA, HERRAMIENTA Y EQUIPO PUESTO EN OBRA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 t="str">
            <v>DESCRIPCION</v>
          </cell>
          <cell r="E356">
            <v>0</v>
          </cell>
          <cell r="F356" t="str">
            <v>UND</v>
          </cell>
          <cell r="G356" t="str">
            <v>Vr. Unitario</v>
          </cell>
          <cell r="H356" t="str">
            <v>Redndim.</v>
          </cell>
          <cell r="I356" t="str">
            <v>Vr Total</v>
          </cell>
          <cell r="J356">
            <v>0</v>
          </cell>
        </row>
        <row r="357">
          <cell r="A357" t="str">
            <v xml:space="preserve">PULIDORA     </v>
          </cell>
          <cell r="B357" t="str">
            <v>Maquinaria</v>
          </cell>
          <cell r="C357">
            <v>0</v>
          </cell>
          <cell r="D357" t="str">
            <v>PULIDORA INDUSTRIAL 9"</v>
          </cell>
          <cell r="E357">
            <v>0</v>
          </cell>
          <cell r="F357" t="str">
            <v>DIA</v>
          </cell>
          <cell r="G357">
            <v>15000</v>
          </cell>
          <cell r="H357">
            <v>0.6</v>
          </cell>
          <cell r="I357">
            <v>9000</v>
          </cell>
          <cell r="J357">
            <v>0</v>
          </cell>
        </row>
        <row r="358">
          <cell r="A358" t="str">
            <v xml:space="preserve">EQSOLDADURA  </v>
          </cell>
          <cell r="B358" t="str">
            <v>Maquinaria</v>
          </cell>
          <cell r="C358">
            <v>0</v>
          </cell>
          <cell r="D358" t="str">
            <v>EQUIPO DE SOLDADURA</v>
          </cell>
          <cell r="E358">
            <v>0</v>
          </cell>
          <cell r="F358" t="str">
            <v>DIA</v>
          </cell>
          <cell r="G358">
            <v>40000</v>
          </cell>
          <cell r="H358">
            <v>0.6</v>
          </cell>
          <cell r="I358">
            <v>24000</v>
          </cell>
          <cell r="J358">
            <v>0</v>
          </cell>
        </row>
        <row r="359">
          <cell r="A359" t="str">
            <v xml:space="preserve">HM           </v>
          </cell>
          <cell r="B359" t="str">
            <v>Maquinaria</v>
          </cell>
          <cell r="C359">
            <v>0</v>
          </cell>
          <cell r="D359" t="str">
            <v>HERRAMIENTA MENOR</v>
          </cell>
          <cell r="E359">
            <v>0</v>
          </cell>
          <cell r="F359" t="str">
            <v>UND</v>
          </cell>
          <cell r="G359">
            <v>1300</v>
          </cell>
          <cell r="H359">
            <v>0.1</v>
          </cell>
          <cell r="I359">
            <v>130</v>
          </cell>
          <cell r="J359">
            <v>0</v>
          </cell>
        </row>
        <row r="360">
          <cell r="A360" t="str">
            <v xml:space="preserve">OXICORTE     </v>
          </cell>
          <cell r="B360" t="str">
            <v>Maquinaria</v>
          </cell>
          <cell r="C360">
            <v>0</v>
          </cell>
          <cell r="D360" t="str">
            <v>EQUIPO DE OXICORTE</v>
          </cell>
          <cell r="E360">
            <v>0</v>
          </cell>
          <cell r="F360" t="str">
            <v>DIA</v>
          </cell>
          <cell r="G360">
            <v>45000</v>
          </cell>
          <cell r="H360">
            <v>0.3</v>
          </cell>
          <cell r="I360">
            <v>13500</v>
          </cell>
          <cell r="J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SUBTOTAL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46630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 t="str">
            <v>MATERIALES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 t="str">
            <v>DESCRIPCION</v>
          </cell>
          <cell r="E363">
            <v>0</v>
          </cell>
          <cell r="F363" t="str">
            <v>UND</v>
          </cell>
          <cell r="G363" t="str">
            <v>Vr. Unitario</v>
          </cell>
          <cell r="H363" t="str">
            <v>Redndim.</v>
          </cell>
          <cell r="I363" t="str">
            <v>Vr Total</v>
          </cell>
          <cell r="J363">
            <v>0</v>
          </cell>
        </row>
        <row r="364">
          <cell r="A364" t="str">
            <v>PERFORACIONES</v>
          </cell>
          <cell r="B364" t="str">
            <v>Maquinaria</v>
          </cell>
          <cell r="C364">
            <v>0</v>
          </cell>
          <cell r="D364" t="str">
            <v>PERFORACIONES 3/4</v>
          </cell>
          <cell r="E364">
            <v>0</v>
          </cell>
          <cell r="F364" t="str">
            <v>UND</v>
          </cell>
          <cell r="G364">
            <v>12000</v>
          </cell>
          <cell r="H364">
            <v>12</v>
          </cell>
          <cell r="I364">
            <v>144000</v>
          </cell>
          <cell r="J364">
            <v>0</v>
          </cell>
        </row>
        <row r="365">
          <cell r="A365" t="str">
            <v>SOLDA6011X1-8</v>
          </cell>
          <cell r="B365" t="str">
            <v>Material</v>
          </cell>
          <cell r="C365">
            <v>0</v>
          </cell>
          <cell r="D365" t="str">
            <v>SOLDADURA 6011X1/8"</v>
          </cell>
          <cell r="E365">
            <v>0</v>
          </cell>
          <cell r="F365" t="str">
            <v>KG</v>
          </cell>
          <cell r="G365">
            <v>12350</v>
          </cell>
          <cell r="H365">
            <v>0.6</v>
          </cell>
          <cell r="I365">
            <v>7410</v>
          </cell>
          <cell r="J365">
            <v>0</v>
          </cell>
        </row>
        <row r="366">
          <cell r="A366" t="str">
            <v>LAMINA HR 1-2</v>
          </cell>
          <cell r="B366" t="str">
            <v>Material</v>
          </cell>
          <cell r="C366">
            <v>0</v>
          </cell>
          <cell r="D366" t="str">
            <v>LAMINA HR 2X1 DE 1/2"</v>
          </cell>
          <cell r="E366">
            <v>0</v>
          </cell>
          <cell r="F366" t="str">
            <v>UN</v>
          </cell>
          <cell r="G366">
            <v>866000</v>
          </cell>
          <cell r="H366">
            <v>0.2</v>
          </cell>
          <cell r="I366">
            <v>173200</v>
          </cell>
          <cell r="J366">
            <v>0</v>
          </cell>
        </row>
        <row r="367">
          <cell r="A367" t="str">
            <v xml:space="preserve">ACERO        </v>
          </cell>
          <cell r="B367" t="str">
            <v>Material</v>
          </cell>
          <cell r="C367">
            <v>0</v>
          </cell>
          <cell r="D367" t="str">
            <v>ACERO DE REFUERZO 60000 PSI INCLUYE TRANSPORTE</v>
          </cell>
          <cell r="E367">
            <v>0</v>
          </cell>
          <cell r="F367" t="str">
            <v>KG</v>
          </cell>
          <cell r="G367">
            <v>2850</v>
          </cell>
          <cell r="H367">
            <v>12</v>
          </cell>
          <cell r="I367">
            <v>34200</v>
          </cell>
          <cell r="J367">
            <v>0</v>
          </cell>
        </row>
        <row r="368">
          <cell r="A368" t="str">
            <v xml:space="preserve">TUERCAS      </v>
          </cell>
          <cell r="B368" t="str">
            <v>Material</v>
          </cell>
          <cell r="C368">
            <v>0</v>
          </cell>
          <cell r="D368" t="str">
            <v>TUERCAS</v>
          </cell>
          <cell r="E368">
            <v>0</v>
          </cell>
          <cell r="F368" t="str">
            <v>UND</v>
          </cell>
          <cell r="G368">
            <v>300</v>
          </cell>
          <cell r="H368">
            <v>24</v>
          </cell>
          <cell r="I368">
            <v>7200</v>
          </cell>
          <cell r="J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 t="str">
            <v>SUBTOTAL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366010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 t="str">
            <v>MANO DE OBRA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  <cell r="D371" t="str">
            <v>DESCRIPCION</v>
          </cell>
          <cell r="E371">
            <v>0</v>
          </cell>
          <cell r="F371" t="str">
            <v>UND</v>
          </cell>
          <cell r="G371" t="str">
            <v>Vr. Unitario</v>
          </cell>
          <cell r="H371" t="str">
            <v>Redndim.</v>
          </cell>
          <cell r="I371" t="str">
            <v>Vr Total</v>
          </cell>
          <cell r="J371">
            <v>0</v>
          </cell>
        </row>
        <row r="372">
          <cell r="A372" t="str">
            <v>1OF5AYMETALIC</v>
          </cell>
          <cell r="B372" t="str">
            <v>Mano de obra</v>
          </cell>
          <cell r="C372">
            <v>0</v>
          </cell>
          <cell r="D372" t="str">
            <v>MANO DE OBRA CARPINTERIA (5 AYUDANTES - 1 OFICIAL)</v>
          </cell>
          <cell r="E372">
            <v>0</v>
          </cell>
          <cell r="F372" t="str">
            <v>HR</v>
          </cell>
          <cell r="G372">
            <v>45144</v>
          </cell>
          <cell r="H372">
            <v>2</v>
          </cell>
          <cell r="I372">
            <v>90288</v>
          </cell>
          <cell r="J372">
            <v>0</v>
          </cell>
        </row>
        <row r="373">
          <cell r="A373" t="str">
            <v xml:space="preserve">1OF1AY       </v>
          </cell>
          <cell r="B373" t="str">
            <v>Mano de obra</v>
          </cell>
          <cell r="C373">
            <v>0</v>
          </cell>
          <cell r="D373" t="str">
            <v>MANO DE OBRA ALBAÑILERIA (1 OFICIAL - 1 AYUDANTE)</v>
          </cell>
          <cell r="E373">
            <v>0</v>
          </cell>
          <cell r="F373" t="str">
            <v>HR</v>
          </cell>
          <cell r="G373">
            <v>16784</v>
          </cell>
          <cell r="H373">
            <v>1</v>
          </cell>
          <cell r="I373">
            <v>16784</v>
          </cell>
          <cell r="J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 t="str">
            <v>SUBTOTAL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107072</v>
          </cell>
        </row>
        <row r="377">
          <cell r="A377">
            <v>0</v>
          </cell>
          <cell r="B377">
            <v>0</v>
          </cell>
          <cell r="C377">
            <v>0</v>
          </cell>
          <cell r="D377" t="str">
            <v>TRANSPORTE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 t="str">
            <v>DESCRIPCION</v>
          </cell>
          <cell r="E378">
            <v>0</v>
          </cell>
          <cell r="F378" t="str">
            <v>UND</v>
          </cell>
          <cell r="G378" t="str">
            <v>Vr. Unitario</v>
          </cell>
          <cell r="H378" t="str">
            <v>Redndim.</v>
          </cell>
          <cell r="I378" t="str">
            <v>Vr Total</v>
          </cell>
          <cell r="J378">
            <v>0</v>
          </cell>
        </row>
        <row r="379">
          <cell r="A379" t="str">
            <v xml:space="preserve">TACERO       </v>
          </cell>
          <cell r="B379" t="str">
            <v>Otros</v>
          </cell>
          <cell r="C379">
            <v>0</v>
          </cell>
          <cell r="D379" t="str">
            <v>TRANSPORTE ACERO</v>
          </cell>
          <cell r="E379">
            <v>0</v>
          </cell>
          <cell r="F379" t="str">
            <v>KG</v>
          </cell>
          <cell r="G379">
            <v>55</v>
          </cell>
          <cell r="H379">
            <v>12</v>
          </cell>
          <cell r="I379">
            <v>660</v>
          </cell>
          <cell r="J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 t="str">
            <v>SUBTOTAL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660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</row>
        <row r="385">
          <cell r="A385" t="str">
            <v>1.3.1</v>
          </cell>
          <cell r="B385">
            <v>0</v>
          </cell>
          <cell r="C385">
            <v>0</v>
          </cell>
          <cell r="D385" t="str">
            <v>TOTAL COSTO UNITARIO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520372</v>
          </cell>
        </row>
        <row r="386">
          <cell r="A386">
            <v>0</v>
          </cell>
          <cell r="B386">
            <v>0</v>
          </cell>
          <cell r="C386">
            <v>0</v>
          </cell>
          <cell r="E386">
            <v>0</v>
          </cell>
          <cell r="F386">
            <v>0</v>
          </cell>
          <cell r="H386">
            <v>0</v>
          </cell>
          <cell r="I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 t="str">
            <v>ADECUACION DE LAS INSTALACIONES DE LA INSTITUCION EDUCATIVA JESUS MARIA AGUIRRE CHARRY 
DEL MUNICIPIO DE AIPE, HUILA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 t="str">
            <v>ANÁLISIS DE PRECIOS UNITARIOS      A.P.U.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 t="str">
            <v>CAPITULO</v>
          </cell>
          <cell r="E392" t="str">
            <v>ITEM</v>
          </cell>
          <cell r="F392" t="str">
            <v>DESCRIPCION</v>
          </cell>
          <cell r="G392">
            <v>0</v>
          </cell>
          <cell r="H392">
            <v>0</v>
          </cell>
          <cell r="I392">
            <v>0</v>
          </cell>
          <cell r="J392" t="str">
            <v>UNIDAD</v>
          </cell>
        </row>
        <row r="393">
          <cell r="B393" t="str">
            <v>Partida</v>
          </cell>
          <cell r="C393">
            <v>0</v>
          </cell>
          <cell r="D393">
            <v>1.3</v>
          </cell>
          <cell r="E393" t="str">
            <v>1.3.2</v>
          </cell>
          <cell r="F393" t="str">
            <v>SUMINISTRO E INSTALACIÓN DE ESTRUCTURA METÁLICA SEGÚN DISEÑO</v>
          </cell>
          <cell r="G393">
            <v>0</v>
          </cell>
          <cell r="H393">
            <v>0</v>
          </cell>
          <cell r="I393">
            <v>0</v>
          </cell>
          <cell r="J393" t="str">
            <v>KG</v>
          </cell>
        </row>
        <row r="394">
          <cell r="A394">
            <v>0</v>
          </cell>
          <cell r="B394">
            <v>0</v>
          </cell>
          <cell r="C394">
            <v>0</v>
          </cell>
          <cell r="D394" t="str">
            <v>MAQUINARIA, HERRAMIENTA Y EQUIPO PUESTO EN OBRA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 t="str">
            <v>DESCRIPCION</v>
          </cell>
          <cell r="E395">
            <v>0</v>
          </cell>
          <cell r="F395" t="str">
            <v>UND</v>
          </cell>
          <cell r="G395" t="str">
            <v>Vr. Unitario</v>
          </cell>
          <cell r="H395" t="str">
            <v>Redndim.</v>
          </cell>
          <cell r="I395" t="str">
            <v>Vr Total</v>
          </cell>
          <cell r="J395">
            <v>0</v>
          </cell>
        </row>
        <row r="396">
          <cell r="A396" t="str">
            <v xml:space="preserve">PULIDORA     </v>
          </cell>
          <cell r="B396" t="str">
            <v>Maquinaria</v>
          </cell>
          <cell r="C396">
            <v>0</v>
          </cell>
          <cell r="D396" t="str">
            <v>PULIDORA INDUSTRIAL 9"</v>
          </cell>
          <cell r="E396">
            <v>0</v>
          </cell>
          <cell r="F396" t="str">
            <v>DIA</v>
          </cell>
          <cell r="G396">
            <v>15000</v>
          </cell>
          <cell r="H396">
            <v>0.04</v>
          </cell>
          <cell r="I396">
            <v>600</v>
          </cell>
          <cell r="J396">
            <v>0</v>
          </cell>
        </row>
        <row r="397">
          <cell r="A397" t="str">
            <v xml:space="preserve">EQSOLDADURA  </v>
          </cell>
          <cell r="B397" t="str">
            <v>Maquinaria</v>
          </cell>
          <cell r="C397">
            <v>0</v>
          </cell>
          <cell r="D397" t="str">
            <v>EQUIPO DE SOLDADURA</v>
          </cell>
          <cell r="E397">
            <v>0</v>
          </cell>
          <cell r="F397" t="str">
            <v>DIA</v>
          </cell>
          <cell r="G397">
            <v>40000</v>
          </cell>
          <cell r="H397">
            <v>0.04</v>
          </cell>
          <cell r="I397">
            <v>1600</v>
          </cell>
          <cell r="J397">
            <v>0</v>
          </cell>
        </row>
        <row r="398">
          <cell r="A398" t="str">
            <v xml:space="preserve">HM           </v>
          </cell>
          <cell r="B398" t="str">
            <v>Maquinaria</v>
          </cell>
          <cell r="C398">
            <v>0</v>
          </cell>
          <cell r="D398" t="str">
            <v>HERRAMIENTA MENOR</v>
          </cell>
          <cell r="E398">
            <v>0</v>
          </cell>
          <cell r="F398" t="str">
            <v>UND</v>
          </cell>
          <cell r="G398">
            <v>1300</v>
          </cell>
          <cell r="H398">
            <v>0.1</v>
          </cell>
          <cell r="I398">
            <v>130</v>
          </cell>
          <cell r="J398">
            <v>0</v>
          </cell>
        </row>
        <row r="399">
          <cell r="A399" t="str">
            <v xml:space="preserve">GRUA         </v>
          </cell>
          <cell r="B399" t="str">
            <v>Maquinaria</v>
          </cell>
          <cell r="C399">
            <v>0</v>
          </cell>
          <cell r="D399" t="str">
            <v>GRUA MONTACARGA</v>
          </cell>
          <cell r="E399">
            <v>0</v>
          </cell>
          <cell r="F399" t="str">
            <v>HR</v>
          </cell>
          <cell r="G399">
            <v>100000</v>
          </cell>
          <cell r="H399">
            <v>0.01</v>
          </cell>
          <cell r="I399">
            <v>1000</v>
          </cell>
          <cell r="J399">
            <v>0</v>
          </cell>
        </row>
        <row r="400">
          <cell r="A400" t="str">
            <v xml:space="preserve">ANDAMIO      </v>
          </cell>
          <cell r="B400" t="str">
            <v>Maquinaria</v>
          </cell>
          <cell r="C400">
            <v>0</v>
          </cell>
          <cell r="D400" t="str">
            <v>ANDAMIO INCLUYE TABLON</v>
          </cell>
          <cell r="E400">
            <v>0</v>
          </cell>
          <cell r="F400" t="str">
            <v>DIA</v>
          </cell>
          <cell r="G400">
            <v>3000</v>
          </cell>
          <cell r="H400">
            <v>0.01</v>
          </cell>
          <cell r="I400">
            <v>30</v>
          </cell>
          <cell r="J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SUBTOTAL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3360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 t="str">
            <v>MATERIALES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DESCRIPCION</v>
          </cell>
          <cell r="E403">
            <v>0</v>
          </cell>
          <cell r="F403" t="str">
            <v>UND</v>
          </cell>
          <cell r="G403" t="str">
            <v>Vr. Unitario</v>
          </cell>
          <cell r="H403" t="str">
            <v>Redndim.</v>
          </cell>
          <cell r="I403" t="str">
            <v>Vr Total</v>
          </cell>
          <cell r="J403">
            <v>0</v>
          </cell>
        </row>
        <row r="404">
          <cell r="A404" t="str">
            <v xml:space="preserve">ACEROA36     </v>
          </cell>
          <cell r="B404" t="str">
            <v>Material</v>
          </cell>
          <cell r="C404">
            <v>0</v>
          </cell>
          <cell r="D404" t="str">
            <v>PERFILERIA ESTRUCTURAL A36</v>
          </cell>
          <cell r="E404">
            <v>0</v>
          </cell>
          <cell r="F404" t="str">
            <v>KG</v>
          </cell>
          <cell r="G404">
            <v>3640</v>
          </cell>
          <cell r="H404">
            <v>1.05</v>
          </cell>
          <cell r="I404">
            <v>3822</v>
          </cell>
          <cell r="J404">
            <v>0</v>
          </cell>
        </row>
        <row r="405">
          <cell r="A405" t="str">
            <v>SOLDA6011X1-8</v>
          </cell>
          <cell r="B405" t="str">
            <v>Material</v>
          </cell>
          <cell r="C405">
            <v>0</v>
          </cell>
          <cell r="D405" t="str">
            <v>SOLDADURA 6011X1/8"</v>
          </cell>
          <cell r="E405">
            <v>0</v>
          </cell>
          <cell r="F405" t="str">
            <v>KG</v>
          </cell>
          <cell r="G405">
            <v>12350</v>
          </cell>
          <cell r="H405">
            <v>0.04</v>
          </cell>
          <cell r="I405">
            <v>494</v>
          </cell>
          <cell r="J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 t="str">
            <v>SUBTOTAL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4316</v>
          </cell>
        </row>
        <row r="409">
          <cell r="A409">
            <v>0</v>
          </cell>
          <cell r="B409">
            <v>0</v>
          </cell>
          <cell r="C409">
            <v>0</v>
          </cell>
          <cell r="D409" t="str">
            <v>MANO DE OBRA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DESCRIPCION</v>
          </cell>
          <cell r="E410">
            <v>0</v>
          </cell>
          <cell r="F410" t="str">
            <v>UND</v>
          </cell>
          <cell r="G410" t="str">
            <v>Vr. Unitario</v>
          </cell>
          <cell r="H410" t="str">
            <v>Redndim.</v>
          </cell>
          <cell r="I410" t="str">
            <v>Vr Total</v>
          </cell>
          <cell r="J410">
            <v>0</v>
          </cell>
        </row>
        <row r="411">
          <cell r="A411" t="str">
            <v>1OF5AYMETALIC</v>
          </cell>
          <cell r="B411" t="str">
            <v>Mano de obra</v>
          </cell>
          <cell r="C411">
            <v>0</v>
          </cell>
          <cell r="D411" t="str">
            <v>MANO DE OBRA CARPINTERIA (5 AYUDANTES - 1 OFICIAL)</v>
          </cell>
          <cell r="E411">
            <v>0</v>
          </cell>
          <cell r="F411" t="str">
            <v>HR</v>
          </cell>
          <cell r="G411">
            <v>45144</v>
          </cell>
          <cell r="H411">
            <v>0.13</v>
          </cell>
          <cell r="I411">
            <v>5869</v>
          </cell>
          <cell r="J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 t="str">
            <v>SUBTOTAL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5869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TRANSPORTE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DESCRIPCION</v>
          </cell>
          <cell r="E417">
            <v>0</v>
          </cell>
          <cell r="F417" t="str">
            <v>UND</v>
          </cell>
          <cell r="G417" t="str">
            <v>Vr. Unitario</v>
          </cell>
          <cell r="H417" t="str">
            <v>Redndim.</v>
          </cell>
          <cell r="I417" t="str">
            <v>Vr Total</v>
          </cell>
          <cell r="J417">
            <v>0</v>
          </cell>
        </row>
        <row r="418">
          <cell r="A418" t="str">
            <v xml:space="preserve">TACERO       </v>
          </cell>
          <cell r="B418" t="str">
            <v>Otros</v>
          </cell>
          <cell r="C418">
            <v>0</v>
          </cell>
          <cell r="D418" t="str">
            <v>TRANSPORTE ACERO</v>
          </cell>
          <cell r="E418">
            <v>0</v>
          </cell>
          <cell r="F418" t="str">
            <v>KG</v>
          </cell>
          <cell r="G418">
            <v>55</v>
          </cell>
          <cell r="H418">
            <v>1.0900000000000001</v>
          </cell>
          <cell r="I418">
            <v>60</v>
          </cell>
          <cell r="J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</row>
        <row r="421">
          <cell r="A421">
            <v>0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 t="str">
            <v>SUBTOTAL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60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</row>
        <row r="424">
          <cell r="A424" t="str">
            <v>1.3.2</v>
          </cell>
          <cell r="B424">
            <v>0</v>
          </cell>
          <cell r="C424">
            <v>0</v>
          </cell>
          <cell r="D424" t="str">
            <v>TOTAL COSTO UNITARIO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13605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 t="str">
            <v>ADECUACION DE LAS INSTALACIONES DE LA INSTITUCION EDUCATIVA JESUS MARIA AGUIRRE CHARRY 
DEL MUNICIPIO DE AIPE, HUILA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 t="str">
            <v>ANÁLISIS DE PRECIOS UNITARIOS      A.P.U.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 t="str">
            <v>CAPITULO</v>
          </cell>
          <cell r="E431" t="str">
            <v>ITEM</v>
          </cell>
          <cell r="F431" t="str">
            <v>DESCRIPCION</v>
          </cell>
          <cell r="G431">
            <v>0</v>
          </cell>
          <cell r="H431">
            <v>0</v>
          </cell>
          <cell r="I431">
            <v>0</v>
          </cell>
          <cell r="J431" t="str">
            <v>UNIDAD</v>
          </cell>
        </row>
        <row r="432">
          <cell r="B432" t="str">
            <v>Partida</v>
          </cell>
          <cell r="C432">
            <v>0</v>
          </cell>
          <cell r="D432">
            <v>1.3</v>
          </cell>
          <cell r="E432" t="str">
            <v>1.3.3</v>
          </cell>
          <cell r="F432" t="str">
            <v>SUMINISTRO E INSTALACION DE TEMPLETE EN VARILLA DE 1/2" INC PINTURA</v>
          </cell>
          <cell r="G432">
            <v>0</v>
          </cell>
          <cell r="H432">
            <v>0</v>
          </cell>
          <cell r="I432">
            <v>0</v>
          </cell>
          <cell r="J432" t="str">
            <v>M</v>
          </cell>
        </row>
        <row r="433">
          <cell r="A433">
            <v>0</v>
          </cell>
          <cell r="B433">
            <v>0</v>
          </cell>
          <cell r="C433">
            <v>0</v>
          </cell>
          <cell r="D433" t="str">
            <v>MAQUINARIA, HERRAMIENTA Y EQUIPO PUESTO EN OBRA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DESCRIPCION</v>
          </cell>
          <cell r="E434">
            <v>0</v>
          </cell>
          <cell r="F434" t="str">
            <v>UND</v>
          </cell>
          <cell r="G434" t="str">
            <v>Vr. Unitario</v>
          </cell>
          <cell r="H434" t="str">
            <v>Redndim.</v>
          </cell>
          <cell r="I434" t="str">
            <v>Vr Total</v>
          </cell>
          <cell r="J434">
            <v>0</v>
          </cell>
        </row>
        <row r="435">
          <cell r="A435" t="str">
            <v xml:space="preserve">HM           </v>
          </cell>
          <cell r="B435" t="str">
            <v>Maquinaria</v>
          </cell>
          <cell r="C435">
            <v>0</v>
          </cell>
          <cell r="D435" t="str">
            <v>HERRAMIENTA MENOR</v>
          </cell>
          <cell r="E435">
            <v>0</v>
          </cell>
          <cell r="F435" t="str">
            <v>UND</v>
          </cell>
          <cell r="G435">
            <v>1300</v>
          </cell>
          <cell r="H435">
            <v>0.2</v>
          </cell>
          <cell r="I435">
            <v>260</v>
          </cell>
          <cell r="J435">
            <v>0</v>
          </cell>
        </row>
        <row r="436">
          <cell r="A436" t="str">
            <v xml:space="preserve">EQSOLDADURA  </v>
          </cell>
          <cell r="B436" t="str">
            <v>Maquinaria</v>
          </cell>
          <cell r="C436">
            <v>0</v>
          </cell>
          <cell r="D436" t="str">
            <v>EQUIPO DE SOLDADURA</v>
          </cell>
          <cell r="E436">
            <v>0</v>
          </cell>
          <cell r="F436" t="str">
            <v>DIA</v>
          </cell>
          <cell r="G436">
            <v>40000</v>
          </cell>
          <cell r="H436">
            <v>0.04</v>
          </cell>
          <cell r="I436">
            <v>1600</v>
          </cell>
          <cell r="J436">
            <v>0</v>
          </cell>
        </row>
        <row r="437">
          <cell r="A437" t="str">
            <v xml:space="preserve">PULIDORA     </v>
          </cell>
          <cell r="B437" t="str">
            <v>Maquinaria</v>
          </cell>
          <cell r="C437">
            <v>0</v>
          </cell>
          <cell r="D437" t="str">
            <v>PULIDORA INDUSTRIAL 9"</v>
          </cell>
          <cell r="E437">
            <v>0</v>
          </cell>
          <cell r="F437" t="str">
            <v>DIA</v>
          </cell>
          <cell r="G437">
            <v>15000</v>
          </cell>
          <cell r="H437">
            <v>0.04</v>
          </cell>
          <cell r="I437">
            <v>600</v>
          </cell>
          <cell r="J437">
            <v>0</v>
          </cell>
        </row>
        <row r="438">
          <cell r="A438" t="str">
            <v xml:space="preserve">ANDAMIO      </v>
          </cell>
          <cell r="B438" t="str">
            <v>Maquinaria</v>
          </cell>
          <cell r="C438">
            <v>0</v>
          </cell>
          <cell r="D438" t="str">
            <v>ANDAMIO INCLUYE TABLON</v>
          </cell>
          <cell r="E438">
            <v>0</v>
          </cell>
          <cell r="F438" t="str">
            <v>DIA</v>
          </cell>
          <cell r="G438">
            <v>3000</v>
          </cell>
          <cell r="H438">
            <v>0.2</v>
          </cell>
          <cell r="I438">
            <v>600</v>
          </cell>
          <cell r="J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SUBTOTAL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3060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MATERIALES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DESCRIPCION</v>
          </cell>
          <cell r="E441">
            <v>0</v>
          </cell>
          <cell r="F441" t="str">
            <v>UND</v>
          </cell>
          <cell r="G441" t="str">
            <v>Vr. Unitario</v>
          </cell>
          <cell r="H441" t="str">
            <v>Redndim.</v>
          </cell>
          <cell r="I441" t="str">
            <v>Vr Total</v>
          </cell>
          <cell r="J441">
            <v>0</v>
          </cell>
        </row>
        <row r="442">
          <cell r="A442" t="str">
            <v xml:space="preserve">VAR1-2LISA   </v>
          </cell>
          <cell r="B442" t="str">
            <v>Material</v>
          </cell>
          <cell r="C442">
            <v>0</v>
          </cell>
          <cell r="D442" t="str">
            <v>VARILLA DE 1/2" LISA</v>
          </cell>
          <cell r="E442">
            <v>0</v>
          </cell>
          <cell r="F442" t="str">
            <v>M</v>
          </cell>
          <cell r="G442">
            <v>2800</v>
          </cell>
          <cell r="H442">
            <v>1.05</v>
          </cell>
          <cell r="I442">
            <v>2940</v>
          </cell>
          <cell r="J442">
            <v>0</v>
          </cell>
        </row>
        <row r="443">
          <cell r="A443" t="str">
            <v>ANTICORROSIVO</v>
          </cell>
          <cell r="B443" t="str">
            <v>Material</v>
          </cell>
          <cell r="C443">
            <v>0</v>
          </cell>
          <cell r="D443" t="str">
            <v>ANTICORROSIVO</v>
          </cell>
          <cell r="E443">
            <v>0</v>
          </cell>
          <cell r="F443" t="str">
            <v>GLN</v>
          </cell>
          <cell r="G443">
            <v>36300</v>
          </cell>
          <cell r="H443">
            <v>3.0000000000000001E-3</v>
          </cell>
          <cell r="I443">
            <v>109</v>
          </cell>
          <cell r="J443">
            <v>0</v>
          </cell>
        </row>
        <row r="444">
          <cell r="A444" t="str">
            <v xml:space="preserve">THINER       </v>
          </cell>
          <cell r="B444" t="str">
            <v>Material</v>
          </cell>
          <cell r="C444">
            <v>0</v>
          </cell>
          <cell r="D444" t="str">
            <v>THINNER</v>
          </cell>
          <cell r="E444">
            <v>0</v>
          </cell>
          <cell r="F444" t="str">
            <v>GLN</v>
          </cell>
          <cell r="G444">
            <v>15000</v>
          </cell>
          <cell r="H444">
            <v>6.0000000000000001E-3</v>
          </cell>
          <cell r="I444">
            <v>90</v>
          </cell>
          <cell r="J444">
            <v>0</v>
          </cell>
        </row>
        <row r="445">
          <cell r="A445" t="str">
            <v xml:space="preserve">ESMALTE      </v>
          </cell>
          <cell r="B445" t="str">
            <v>Material</v>
          </cell>
          <cell r="C445">
            <v>0</v>
          </cell>
          <cell r="D445" t="str">
            <v>ESMALTE</v>
          </cell>
          <cell r="E445">
            <v>0</v>
          </cell>
          <cell r="F445" t="str">
            <v>GLN</v>
          </cell>
          <cell r="G445">
            <v>35000</v>
          </cell>
          <cell r="H445">
            <v>3.0000000000000001E-3</v>
          </cell>
          <cell r="I445">
            <v>105</v>
          </cell>
          <cell r="J445">
            <v>0</v>
          </cell>
        </row>
        <row r="446">
          <cell r="A446" t="str">
            <v xml:space="preserve">TUERCA1_2    </v>
          </cell>
          <cell r="B446" t="str">
            <v>Material</v>
          </cell>
          <cell r="C446">
            <v>0</v>
          </cell>
          <cell r="D446" t="str">
            <v>TUERCA 1/2" INCLUYE ARANDELA</v>
          </cell>
          <cell r="E446">
            <v>0</v>
          </cell>
          <cell r="F446" t="str">
            <v>UND</v>
          </cell>
          <cell r="G446">
            <v>300</v>
          </cell>
          <cell r="H446">
            <v>1</v>
          </cell>
          <cell r="I446">
            <v>300</v>
          </cell>
          <cell r="J446">
            <v>0</v>
          </cell>
        </row>
        <row r="447">
          <cell r="A447" t="str">
            <v>VAR1_2ROSCADA</v>
          </cell>
          <cell r="B447" t="str">
            <v>Material</v>
          </cell>
          <cell r="C447">
            <v>0</v>
          </cell>
          <cell r="D447" t="str">
            <v>VARILLA 1/2" ROSCADA</v>
          </cell>
          <cell r="E447">
            <v>0</v>
          </cell>
          <cell r="F447" t="str">
            <v>M</v>
          </cell>
          <cell r="G447">
            <v>3000</v>
          </cell>
          <cell r="H447">
            <v>0.15</v>
          </cell>
          <cell r="I447">
            <v>450</v>
          </cell>
          <cell r="J447">
            <v>0</v>
          </cell>
        </row>
        <row r="448">
          <cell r="A448" t="str">
            <v>SOLDA6011X1-8</v>
          </cell>
          <cell r="B448" t="str">
            <v>Material</v>
          </cell>
          <cell r="C448">
            <v>0</v>
          </cell>
          <cell r="D448" t="str">
            <v>SOLDADURA 6011X1/8"</v>
          </cell>
          <cell r="E448">
            <v>0</v>
          </cell>
          <cell r="F448" t="str">
            <v>KG</v>
          </cell>
          <cell r="G448">
            <v>12350</v>
          </cell>
          <cell r="H448">
            <v>0.04</v>
          </cell>
          <cell r="I448">
            <v>494</v>
          </cell>
          <cell r="J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 t="str">
            <v>SUBTOTAL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4488</v>
          </cell>
        </row>
        <row r="450">
          <cell r="A450">
            <v>0</v>
          </cell>
          <cell r="B450">
            <v>0</v>
          </cell>
          <cell r="C450">
            <v>0</v>
          </cell>
          <cell r="D450" t="str">
            <v>MANO DE OBRA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 t="str">
            <v>DESCRIPCION</v>
          </cell>
          <cell r="E451">
            <v>0</v>
          </cell>
          <cell r="F451" t="str">
            <v>UND</v>
          </cell>
          <cell r="G451" t="str">
            <v>Vr. Unitario</v>
          </cell>
          <cell r="H451" t="str">
            <v>Redndim.</v>
          </cell>
          <cell r="I451" t="str">
            <v>Vr Total</v>
          </cell>
          <cell r="J451">
            <v>0</v>
          </cell>
        </row>
        <row r="452">
          <cell r="A452" t="str">
            <v>1OF5AYMETALIC</v>
          </cell>
          <cell r="B452" t="str">
            <v>Mano de obra</v>
          </cell>
          <cell r="C452">
            <v>0</v>
          </cell>
          <cell r="D452" t="str">
            <v>MANO DE OBRA CARPINTERIA (5 AYUDANTES - 1 OFICIAL)</v>
          </cell>
          <cell r="E452">
            <v>0</v>
          </cell>
          <cell r="F452" t="str">
            <v>HR</v>
          </cell>
          <cell r="G452">
            <v>45144</v>
          </cell>
          <cell r="H452">
            <v>0.12</v>
          </cell>
          <cell r="I452">
            <v>5417</v>
          </cell>
          <cell r="J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 t="str">
            <v>SUBTOTAL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5417</v>
          </cell>
        </row>
        <row r="457">
          <cell r="A457">
            <v>0</v>
          </cell>
          <cell r="B457">
            <v>0</v>
          </cell>
          <cell r="C457">
            <v>0</v>
          </cell>
          <cell r="D457" t="str">
            <v>TRANSPORTE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 t="str">
            <v>DESCRIPCION</v>
          </cell>
          <cell r="E458">
            <v>0</v>
          </cell>
          <cell r="F458" t="str">
            <v>UND</v>
          </cell>
          <cell r="G458" t="str">
            <v>Vr. Unitario</v>
          </cell>
          <cell r="H458" t="str">
            <v>Redndim.</v>
          </cell>
          <cell r="I458" t="str">
            <v>Vr Total</v>
          </cell>
          <cell r="J458">
            <v>0</v>
          </cell>
        </row>
        <row r="459">
          <cell r="A459" t="str">
            <v xml:space="preserve">TACERO       </v>
          </cell>
          <cell r="B459" t="str">
            <v>Otros</v>
          </cell>
          <cell r="C459">
            <v>0</v>
          </cell>
          <cell r="D459" t="str">
            <v>TRANSPORTE ACERO</v>
          </cell>
          <cell r="E459">
            <v>0</v>
          </cell>
          <cell r="F459" t="str">
            <v>KG</v>
          </cell>
          <cell r="G459">
            <v>55</v>
          </cell>
          <cell r="H459">
            <v>1.2</v>
          </cell>
          <cell r="I459">
            <v>66</v>
          </cell>
          <cell r="J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 t="str">
            <v>SUBTOTAL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66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</row>
        <row r="465">
          <cell r="A465" t="str">
            <v>1.3.3</v>
          </cell>
          <cell r="B465">
            <v>0</v>
          </cell>
          <cell r="C465">
            <v>0</v>
          </cell>
          <cell r="D465" t="str">
            <v>TOTAL COSTO UNITARIO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13031</v>
          </cell>
        </row>
        <row r="466">
          <cell r="A466">
            <v>0</v>
          </cell>
          <cell r="B466">
            <v>0</v>
          </cell>
          <cell r="C466">
            <v>0</v>
          </cell>
          <cell r="E466">
            <v>0</v>
          </cell>
          <cell r="F466">
            <v>0</v>
          </cell>
          <cell r="H466">
            <v>0</v>
          </cell>
          <cell r="I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 t="str">
            <v>ADECUACION DE LAS INSTALACIONES DE LA INSTITUCION EDUCATIVA JESUS MARIA AGUIRRE CHARRY 
DEL MUNICIPIO DE AIPE, HUILA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 t="str">
            <v>ANÁLISIS DE PRECIOS UNITARIOS      A.P.U.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CAPITULO</v>
          </cell>
          <cell r="E472" t="str">
            <v>ITEM</v>
          </cell>
          <cell r="F472" t="str">
            <v>DESCRIPCION</v>
          </cell>
          <cell r="G472">
            <v>0</v>
          </cell>
          <cell r="H472">
            <v>0</v>
          </cell>
          <cell r="I472">
            <v>0</v>
          </cell>
          <cell r="J472" t="str">
            <v>UNIDAD</v>
          </cell>
        </row>
        <row r="473">
          <cell r="B473" t="str">
            <v>Partida</v>
          </cell>
          <cell r="C473">
            <v>0</v>
          </cell>
          <cell r="D473">
            <v>1.3</v>
          </cell>
          <cell r="E473" t="str">
            <v>1.3.5</v>
          </cell>
          <cell r="F473" t="str">
            <v>SUMINISTRO E INSTALACION DE CELOSCREEN PASO 150 INCLUYE ESTRUCTURA SOPORTE</v>
          </cell>
          <cell r="G473">
            <v>0</v>
          </cell>
          <cell r="H473">
            <v>0</v>
          </cell>
          <cell r="I473">
            <v>0</v>
          </cell>
          <cell r="J473" t="str">
            <v>M2</v>
          </cell>
        </row>
        <row r="474">
          <cell r="A474">
            <v>0</v>
          </cell>
          <cell r="B474">
            <v>0</v>
          </cell>
          <cell r="C474">
            <v>0</v>
          </cell>
          <cell r="D474" t="str">
            <v>MAQUINARIA, HERRAMIENTA Y EQUIPO PUESTO EN OBRA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DESCRIPCION</v>
          </cell>
          <cell r="E475">
            <v>0</v>
          </cell>
          <cell r="F475" t="str">
            <v>UND</v>
          </cell>
          <cell r="G475" t="str">
            <v>Vr. Unitario</v>
          </cell>
          <cell r="H475" t="str">
            <v>Redndim.</v>
          </cell>
          <cell r="I475" t="str">
            <v>Vr Total</v>
          </cell>
          <cell r="J475">
            <v>0</v>
          </cell>
        </row>
        <row r="476">
          <cell r="A476" t="str">
            <v xml:space="preserve">EQSOLDADURA  </v>
          </cell>
          <cell r="B476" t="str">
            <v>Maquinaria</v>
          </cell>
          <cell r="C476">
            <v>0</v>
          </cell>
          <cell r="D476" t="str">
            <v>EQUIPO DE SOLDADURA</v>
          </cell>
          <cell r="E476">
            <v>0</v>
          </cell>
          <cell r="F476" t="str">
            <v>DIA</v>
          </cell>
          <cell r="G476">
            <v>40000</v>
          </cell>
          <cell r="H476">
            <v>0.3</v>
          </cell>
          <cell r="I476">
            <v>12000</v>
          </cell>
          <cell r="J476">
            <v>0</v>
          </cell>
        </row>
        <row r="477">
          <cell r="A477" t="str">
            <v xml:space="preserve">PULIDORA     </v>
          </cell>
          <cell r="B477" t="str">
            <v>Maquinaria</v>
          </cell>
          <cell r="C477">
            <v>0</v>
          </cell>
          <cell r="D477" t="str">
            <v>PULIDORA INDUSTRIAL 9"</v>
          </cell>
          <cell r="E477">
            <v>0</v>
          </cell>
          <cell r="F477" t="str">
            <v>DIA</v>
          </cell>
          <cell r="G477">
            <v>15000</v>
          </cell>
          <cell r="H477">
            <v>0.3</v>
          </cell>
          <cell r="I477">
            <v>4500</v>
          </cell>
          <cell r="J477">
            <v>0</v>
          </cell>
        </row>
        <row r="478">
          <cell r="A478" t="str">
            <v xml:space="preserve">ANDAMIO      </v>
          </cell>
          <cell r="B478" t="str">
            <v>Maquinaria</v>
          </cell>
          <cell r="C478">
            <v>0</v>
          </cell>
          <cell r="D478" t="str">
            <v>ANDAMIO INCLUYE TABLON</v>
          </cell>
          <cell r="E478">
            <v>0</v>
          </cell>
          <cell r="F478" t="str">
            <v>DIA</v>
          </cell>
          <cell r="G478">
            <v>3000</v>
          </cell>
          <cell r="H478">
            <v>1</v>
          </cell>
          <cell r="I478">
            <v>3000</v>
          </cell>
          <cell r="J478">
            <v>0</v>
          </cell>
        </row>
        <row r="479">
          <cell r="A479" t="str">
            <v xml:space="preserve">COMPRESOR    </v>
          </cell>
          <cell r="B479" t="str">
            <v>Maquinaria</v>
          </cell>
          <cell r="C479">
            <v>0</v>
          </cell>
          <cell r="D479" t="str">
            <v>COMPRESOR DE PINTURA</v>
          </cell>
          <cell r="E479">
            <v>0</v>
          </cell>
          <cell r="F479" t="str">
            <v>DIA</v>
          </cell>
          <cell r="G479">
            <v>40000</v>
          </cell>
          <cell r="H479">
            <v>0.2</v>
          </cell>
          <cell r="I479">
            <v>8000</v>
          </cell>
          <cell r="J479">
            <v>0</v>
          </cell>
        </row>
        <row r="480">
          <cell r="A480" t="str">
            <v xml:space="preserve">HM           </v>
          </cell>
          <cell r="B480" t="str">
            <v>Maquinaria</v>
          </cell>
          <cell r="C480">
            <v>0</v>
          </cell>
          <cell r="D480" t="str">
            <v>HERRAMIENTA MENOR</v>
          </cell>
          <cell r="E480">
            <v>0</v>
          </cell>
          <cell r="F480" t="str">
            <v>UND</v>
          </cell>
          <cell r="G480">
            <v>1300</v>
          </cell>
          <cell r="H480">
            <v>2</v>
          </cell>
          <cell r="I480">
            <v>2600</v>
          </cell>
          <cell r="J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 t="str">
            <v>SUBTOTAL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30100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 t="str">
            <v>MATERIALES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DESCRIPCION</v>
          </cell>
          <cell r="E483">
            <v>0</v>
          </cell>
          <cell r="F483" t="str">
            <v>UND</v>
          </cell>
          <cell r="G483" t="str">
            <v>Vr. Unitario</v>
          </cell>
          <cell r="H483" t="str">
            <v>Redndim.</v>
          </cell>
          <cell r="I483" t="str">
            <v>Vr Total</v>
          </cell>
          <cell r="J483">
            <v>0</v>
          </cell>
        </row>
        <row r="484">
          <cell r="A484" t="str">
            <v>CELOSCREEN150</v>
          </cell>
          <cell r="B484" t="str">
            <v>Material</v>
          </cell>
          <cell r="C484">
            <v>0</v>
          </cell>
          <cell r="D484" t="str">
            <v>SUMINISTRO E INSTALACION DE CELOSCREEN PASO 150</v>
          </cell>
          <cell r="E484">
            <v>0</v>
          </cell>
          <cell r="F484" t="str">
            <v>M2</v>
          </cell>
          <cell r="G484">
            <v>340000</v>
          </cell>
          <cell r="H484">
            <v>1.05</v>
          </cell>
          <cell r="I484">
            <v>357000</v>
          </cell>
          <cell r="J484">
            <v>0</v>
          </cell>
        </row>
        <row r="485">
          <cell r="A485" t="str">
            <v>PERFIL4X8CAL1</v>
          </cell>
          <cell r="B485" t="str">
            <v>Material</v>
          </cell>
          <cell r="C485">
            <v>0</v>
          </cell>
          <cell r="D485" t="str">
            <v>PERFIL 4X8 CAL 18 X 6M</v>
          </cell>
          <cell r="E485">
            <v>0</v>
          </cell>
          <cell r="F485" t="str">
            <v>UN</v>
          </cell>
          <cell r="G485">
            <v>45000</v>
          </cell>
          <cell r="H485">
            <v>0.6</v>
          </cell>
          <cell r="I485">
            <v>27000</v>
          </cell>
          <cell r="J485">
            <v>0</v>
          </cell>
        </row>
        <row r="486">
          <cell r="A486" t="str">
            <v>SOLDADURA6013</v>
          </cell>
          <cell r="B486" t="str">
            <v>Material</v>
          </cell>
          <cell r="C486">
            <v>0</v>
          </cell>
          <cell r="D486" t="str">
            <v>SOLDADURA 6013X 1/8</v>
          </cell>
          <cell r="E486">
            <v>0</v>
          </cell>
          <cell r="F486" t="str">
            <v>KG</v>
          </cell>
          <cell r="G486">
            <v>9000</v>
          </cell>
          <cell r="H486">
            <v>0.5</v>
          </cell>
          <cell r="I486">
            <v>4500</v>
          </cell>
          <cell r="J486">
            <v>0</v>
          </cell>
        </row>
        <row r="487">
          <cell r="A487" t="str">
            <v>ANTICORROSIVO</v>
          </cell>
          <cell r="B487" t="str">
            <v>Material</v>
          </cell>
          <cell r="C487">
            <v>0</v>
          </cell>
          <cell r="D487" t="str">
            <v>ANTICORROSIVO</v>
          </cell>
          <cell r="E487">
            <v>0</v>
          </cell>
          <cell r="F487" t="str">
            <v>GLN</v>
          </cell>
          <cell r="G487">
            <v>36300</v>
          </cell>
          <cell r="H487">
            <v>0.1</v>
          </cell>
          <cell r="I487">
            <v>3630</v>
          </cell>
          <cell r="J487">
            <v>0</v>
          </cell>
        </row>
        <row r="488">
          <cell r="A488" t="str">
            <v xml:space="preserve">THINER       </v>
          </cell>
          <cell r="B488" t="str">
            <v>Material</v>
          </cell>
          <cell r="C488">
            <v>0</v>
          </cell>
          <cell r="D488" t="str">
            <v>THINNER</v>
          </cell>
          <cell r="E488">
            <v>0</v>
          </cell>
          <cell r="F488" t="str">
            <v>GLN</v>
          </cell>
          <cell r="G488">
            <v>15000</v>
          </cell>
          <cell r="H488">
            <v>0.1</v>
          </cell>
          <cell r="I488">
            <v>1500</v>
          </cell>
          <cell r="J488">
            <v>0</v>
          </cell>
        </row>
        <row r="489">
          <cell r="A489" t="str">
            <v xml:space="preserve">ESMALTEEXT   </v>
          </cell>
          <cell r="B489" t="str">
            <v>Material</v>
          </cell>
          <cell r="C489">
            <v>0</v>
          </cell>
          <cell r="D489" t="str">
            <v>ESMALTE PARA EXTERIORES</v>
          </cell>
          <cell r="E489">
            <v>0</v>
          </cell>
          <cell r="F489" t="str">
            <v>GLN</v>
          </cell>
          <cell r="G489">
            <v>70000</v>
          </cell>
          <cell r="H489">
            <v>0.1</v>
          </cell>
          <cell r="I489">
            <v>7000</v>
          </cell>
          <cell r="J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 t="str">
            <v>SUBTOTAL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400630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 t="str">
            <v>MANO DE OBRA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 t="str">
            <v>DESCRIPCION</v>
          </cell>
          <cell r="E492">
            <v>0</v>
          </cell>
          <cell r="F492" t="str">
            <v>UND</v>
          </cell>
          <cell r="G492" t="str">
            <v>Vr. Unitario</v>
          </cell>
          <cell r="H492" t="str">
            <v>Redndim.</v>
          </cell>
          <cell r="I492" t="str">
            <v>Vr Total</v>
          </cell>
          <cell r="J492">
            <v>0</v>
          </cell>
        </row>
        <row r="493">
          <cell r="A493" t="str">
            <v>1OF2AYMETALIC</v>
          </cell>
          <cell r="B493" t="str">
            <v>Mano de obra</v>
          </cell>
          <cell r="C493">
            <v>0</v>
          </cell>
          <cell r="D493" t="str">
            <v>MANO DE OBRA CARPINTERIA (1 OFICIAL - 2 AYUDANTES)</v>
          </cell>
          <cell r="E493">
            <v>0</v>
          </cell>
          <cell r="F493" t="str">
            <v>HR</v>
          </cell>
          <cell r="G493">
            <v>25133</v>
          </cell>
          <cell r="H493">
            <v>2.2000000000000002</v>
          </cell>
          <cell r="I493">
            <v>55293</v>
          </cell>
          <cell r="J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 t="str">
            <v>SUBTOTAL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55293</v>
          </cell>
        </row>
        <row r="498">
          <cell r="A498">
            <v>0</v>
          </cell>
          <cell r="B498">
            <v>0</v>
          </cell>
          <cell r="C498">
            <v>0</v>
          </cell>
          <cell r="D498" t="str">
            <v>TRANSPORTE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 t="str">
            <v>DESCRIPCION</v>
          </cell>
          <cell r="E499">
            <v>0</v>
          </cell>
          <cell r="F499" t="str">
            <v>UND</v>
          </cell>
          <cell r="G499" t="str">
            <v>Vr. Unitario</v>
          </cell>
          <cell r="H499" t="str">
            <v>Redndim.</v>
          </cell>
          <cell r="I499" t="str">
            <v>Vr Total</v>
          </cell>
          <cell r="J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 t="str">
            <v>SUBTOTAL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</row>
        <row r="505">
          <cell r="A505">
            <v>0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</row>
        <row r="506">
          <cell r="A506" t="str">
            <v>1.3.4</v>
          </cell>
          <cell r="B506">
            <v>0</v>
          </cell>
          <cell r="C506">
            <v>0</v>
          </cell>
          <cell r="D506" t="str">
            <v>TOTAL COSTO UNITARIO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486023</v>
          </cell>
        </row>
        <row r="507">
          <cell r="A507">
            <v>0</v>
          </cell>
          <cell r="B507">
            <v>0</v>
          </cell>
          <cell r="C507">
            <v>0</v>
          </cell>
          <cell r="E507">
            <v>0</v>
          </cell>
          <cell r="F507">
            <v>0</v>
          </cell>
          <cell r="H507">
            <v>0</v>
          </cell>
          <cell r="I507">
            <v>0</v>
          </cell>
        </row>
        <row r="508">
          <cell r="A508">
            <v>0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</row>
        <row r="509">
          <cell r="A509">
            <v>0</v>
          </cell>
          <cell r="B509">
            <v>0</v>
          </cell>
          <cell r="C509">
            <v>0</v>
          </cell>
          <cell r="D509">
            <v>0</v>
          </cell>
          <cell r="E509" t="str">
            <v>ADECUACION DE LAS INSTALACIONES DE LA INSTITUCION EDUCATIVA JESUS MARIA AGUIRRE CHARRY 
DEL MUNICIPIO DE AIPE, HUILA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>
            <v>0</v>
          </cell>
          <cell r="E510" t="str">
            <v>ANÁLISIS DE PRECIOS UNITARIOS      A.P.U.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  <cell r="D513" t="str">
            <v>CAPITULO</v>
          </cell>
          <cell r="E513" t="str">
            <v>ITEM</v>
          </cell>
          <cell r="F513" t="str">
            <v>DESCRIPCION</v>
          </cell>
          <cell r="G513">
            <v>0</v>
          </cell>
          <cell r="H513">
            <v>0</v>
          </cell>
          <cell r="I513">
            <v>0</v>
          </cell>
          <cell r="J513" t="str">
            <v>UNIDAD</v>
          </cell>
        </row>
        <row r="514">
          <cell r="B514" t="str">
            <v>Partida</v>
          </cell>
          <cell r="C514">
            <v>0</v>
          </cell>
          <cell r="D514" t="str">
            <v>1.4</v>
          </cell>
          <cell r="E514" t="str">
            <v>1.4.1</v>
          </cell>
          <cell r="F514" t="str">
            <v>PLACA DE CONTRAPISO E=0,10M CONCRETO DE 3000 PSI INCLUYE MALLA ELECTROSOLDADA 5MM</v>
          </cell>
          <cell r="G514">
            <v>0</v>
          </cell>
          <cell r="H514">
            <v>0</v>
          </cell>
          <cell r="I514">
            <v>0</v>
          </cell>
          <cell r="J514" t="str">
            <v>M2</v>
          </cell>
        </row>
        <row r="515">
          <cell r="A515">
            <v>0</v>
          </cell>
          <cell r="B515">
            <v>0</v>
          </cell>
          <cell r="C515">
            <v>0</v>
          </cell>
          <cell r="D515" t="str">
            <v>MAQUINARIA, HERRAMIENTA Y EQUIPO PUESTO EN OBRA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</row>
        <row r="516">
          <cell r="A516">
            <v>0</v>
          </cell>
          <cell r="B516">
            <v>0</v>
          </cell>
          <cell r="C516">
            <v>0</v>
          </cell>
          <cell r="D516" t="str">
            <v>DESCRIPCION</v>
          </cell>
          <cell r="E516">
            <v>0</v>
          </cell>
          <cell r="F516" t="str">
            <v>UND</v>
          </cell>
          <cell r="G516" t="str">
            <v>Vr. Unitario</v>
          </cell>
          <cell r="H516" t="str">
            <v>Redndim.</v>
          </cell>
          <cell r="I516" t="str">
            <v>Vr Total</v>
          </cell>
          <cell r="J516">
            <v>0</v>
          </cell>
        </row>
        <row r="517">
          <cell r="A517" t="str">
            <v xml:space="preserve">HM           </v>
          </cell>
          <cell r="B517" t="str">
            <v>Maquinaria</v>
          </cell>
          <cell r="C517">
            <v>0</v>
          </cell>
          <cell r="D517" t="str">
            <v>HERRAMIENTA MENOR</v>
          </cell>
          <cell r="E517">
            <v>0</v>
          </cell>
          <cell r="F517" t="str">
            <v>UND</v>
          </cell>
          <cell r="G517">
            <v>1300</v>
          </cell>
          <cell r="H517">
            <v>0.1</v>
          </cell>
          <cell r="I517">
            <v>130</v>
          </cell>
          <cell r="J517">
            <v>0</v>
          </cell>
        </row>
        <row r="518">
          <cell r="A518" t="str">
            <v xml:space="preserve">FORMAPAVI10  </v>
          </cell>
          <cell r="B518" t="str">
            <v>Maquinaria</v>
          </cell>
          <cell r="C518">
            <v>0</v>
          </cell>
          <cell r="D518" t="str">
            <v>FORMALETA PAVIMENTO 10X2.44M</v>
          </cell>
          <cell r="E518">
            <v>0</v>
          </cell>
          <cell r="F518" t="str">
            <v>DIA</v>
          </cell>
          <cell r="G518">
            <v>1200</v>
          </cell>
          <cell r="H518">
            <v>0.14000000000000001</v>
          </cell>
          <cell r="I518">
            <v>168</v>
          </cell>
          <cell r="J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SUBTOTAL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298</v>
          </cell>
        </row>
        <row r="522">
          <cell r="A522">
            <v>0</v>
          </cell>
          <cell r="B522">
            <v>0</v>
          </cell>
          <cell r="C522">
            <v>0</v>
          </cell>
          <cell r="D522" t="str">
            <v>MATERIALES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DESCRIPCION</v>
          </cell>
          <cell r="E523">
            <v>0</v>
          </cell>
          <cell r="F523" t="str">
            <v>UND</v>
          </cell>
          <cell r="G523" t="str">
            <v>Vr. Unitario</v>
          </cell>
          <cell r="H523" t="str">
            <v>Redndim.</v>
          </cell>
          <cell r="I523" t="str">
            <v>Vr Total</v>
          </cell>
          <cell r="J523">
            <v>0</v>
          </cell>
        </row>
        <row r="524">
          <cell r="A524" t="str">
            <v xml:space="preserve">MALLAESLAB5  </v>
          </cell>
          <cell r="B524" t="str">
            <v>Material</v>
          </cell>
          <cell r="C524">
            <v>0</v>
          </cell>
          <cell r="D524" t="str">
            <v>MALLA ESLABONANDA 5MM</v>
          </cell>
          <cell r="E524">
            <v>0</v>
          </cell>
          <cell r="F524" t="str">
            <v>UND</v>
          </cell>
          <cell r="G524">
            <v>94900</v>
          </cell>
          <cell r="H524">
            <v>0.1</v>
          </cell>
          <cell r="I524">
            <v>9490</v>
          </cell>
          <cell r="J524">
            <v>0</v>
          </cell>
        </row>
        <row r="525">
          <cell r="A525" t="str">
            <v xml:space="preserve">CURADOR      </v>
          </cell>
          <cell r="B525" t="str">
            <v>Material</v>
          </cell>
          <cell r="C525">
            <v>0</v>
          </cell>
          <cell r="D525" t="str">
            <v>CURADOR DE CONCRETO</v>
          </cell>
          <cell r="E525">
            <v>0</v>
          </cell>
          <cell r="F525" t="str">
            <v>KG</v>
          </cell>
          <cell r="G525">
            <v>9164</v>
          </cell>
          <cell r="H525">
            <v>0.2</v>
          </cell>
          <cell r="I525">
            <v>1833</v>
          </cell>
          <cell r="J525">
            <v>0</v>
          </cell>
        </row>
        <row r="526">
          <cell r="A526" t="str">
            <v xml:space="preserve">CTO123       </v>
          </cell>
          <cell r="B526" t="str">
            <v>Material</v>
          </cell>
          <cell r="C526">
            <v>0</v>
          </cell>
          <cell r="D526" t="str">
            <v>MEZCLA EN CONCRETO 1:2:3 (3300 PSI - 22,7 MPA)</v>
          </cell>
          <cell r="E526">
            <v>0</v>
          </cell>
          <cell r="F526" t="str">
            <v>M3</v>
          </cell>
          <cell r="G526">
            <v>421316</v>
          </cell>
          <cell r="H526">
            <v>0.105</v>
          </cell>
          <cell r="I526">
            <v>44238</v>
          </cell>
          <cell r="J526">
            <v>0</v>
          </cell>
        </row>
        <row r="527">
          <cell r="A527">
            <v>0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</row>
        <row r="528">
          <cell r="A528">
            <v>0</v>
          </cell>
          <cell r="B528">
            <v>0</v>
          </cell>
          <cell r="C528">
            <v>0</v>
          </cell>
          <cell r="D528" t="str">
            <v>SUBTOTAL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55561</v>
          </cell>
        </row>
        <row r="529">
          <cell r="A529">
            <v>0</v>
          </cell>
          <cell r="B529">
            <v>0</v>
          </cell>
          <cell r="C529">
            <v>0</v>
          </cell>
          <cell r="D529" t="str">
            <v>MANO DE OBRA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 t="str">
            <v>DESCRIPCION</v>
          </cell>
          <cell r="E530">
            <v>0</v>
          </cell>
          <cell r="F530" t="str">
            <v>UND</v>
          </cell>
          <cell r="G530" t="str">
            <v>Vr. Unitario</v>
          </cell>
          <cell r="H530" t="str">
            <v>Redndim.</v>
          </cell>
          <cell r="I530" t="str">
            <v>Vr Total</v>
          </cell>
          <cell r="J530">
            <v>0</v>
          </cell>
        </row>
        <row r="531">
          <cell r="A531" t="str">
            <v xml:space="preserve">1OF2AY       </v>
          </cell>
          <cell r="B531" t="str">
            <v>Mano de obra</v>
          </cell>
          <cell r="C531">
            <v>0</v>
          </cell>
          <cell r="D531" t="str">
            <v>MANO DE OBRA ALBAÑILERIA (2 AYUDANTES - 1 OFICIAL)</v>
          </cell>
          <cell r="E531">
            <v>0</v>
          </cell>
          <cell r="F531" t="str">
            <v>HR</v>
          </cell>
          <cell r="G531">
            <v>22848</v>
          </cell>
          <cell r="H531">
            <v>0.6</v>
          </cell>
          <cell r="I531">
            <v>13709</v>
          </cell>
          <cell r="J531">
            <v>0</v>
          </cell>
        </row>
        <row r="532">
          <cell r="A532">
            <v>0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</row>
        <row r="533">
          <cell r="A533">
            <v>0</v>
          </cell>
          <cell r="B533">
            <v>0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</row>
        <row r="534">
          <cell r="A534">
            <v>0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</row>
        <row r="535">
          <cell r="A535">
            <v>0</v>
          </cell>
          <cell r="B535">
            <v>0</v>
          </cell>
          <cell r="C535">
            <v>0</v>
          </cell>
          <cell r="D535" t="str">
            <v>SUBTOTAL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13709</v>
          </cell>
        </row>
        <row r="536">
          <cell r="A536">
            <v>0</v>
          </cell>
          <cell r="B536">
            <v>0</v>
          </cell>
          <cell r="C536">
            <v>0</v>
          </cell>
          <cell r="D536" t="str">
            <v>TRANSPORTE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DESCRIPCION</v>
          </cell>
          <cell r="E537">
            <v>0</v>
          </cell>
          <cell r="F537" t="str">
            <v>UND</v>
          </cell>
          <cell r="G537" t="str">
            <v>Vr. Unitario</v>
          </cell>
          <cell r="H537" t="str">
            <v>Redndim.</v>
          </cell>
          <cell r="I537" t="str">
            <v>Vr Total</v>
          </cell>
          <cell r="J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</row>
        <row r="539">
          <cell r="A539">
            <v>0</v>
          </cell>
          <cell r="B539">
            <v>0</v>
          </cell>
          <cell r="C539">
            <v>0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</row>
        <row r="540">
          <cell r="A540">
            <v>0</v>
          </cell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</row>
        <row r="542">
          <cell r="A542">
            <v>0</v>
          </cell>
          <cell r="B542">
            <v>0</v>
          </cell>
          <cell r="C542">
            <v>0</v>
          </cell>
          <cell r="D542" t="str">
            <v>SUBTOTAL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</row>
        <row r="544">
          <cell r="A544" t="str">
            <v>1.4.1</v>
          </cell>
          <cell r="B544">
            <v>0</v>
          </cell>
          <cell r="C544">
            <v>0</v>
          </cell>
          <cell r="D544" t="str">
            <v>TOTAL COSTO UNITARIO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69568</v>
          </cell>
        </row>
        <row r="545">
          <cell r="A545">
            <v>0</v>
          </cell>
          <cell r="B545">
            <v>0</v>
          </cell>
          <cell r="C545">
            <v>0</v>
          </cell>
          <cell r="E545">
            <v>0</v>
          </cell>
          <cell r="F545">
            <v>0</v>
          </cell>
          <cell r="H545">
            <v>0</v>
          </cell>
          <cell r="I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>
            <v>0</v>
          </cell>
          <cell r="E547" t="str">
            <v>ADECUACION DE LAS INSTALACIONES DE LA INSTITUCION EDUCATIVA JESUS MARIA AGUIRRE CHARRY 
DEL MUNICIPIO DE AIPE, HUILA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>
            <v>0</v>
          </cell>
          <cell r="E548" t="str">
            <v>ANÁLISIS DE PRECIOS UNITARIOS      A.P.U.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</row>
        <row r="551">
          <cell r="A551">
            <v>0</v>
          </cell>
          <cell r="B551">
            <v>0</v>
          </cell>
          <cell r="C551">
            <v>0</v>
          </cell>
          <cell r="D551" t="str">
            <v>CAPITULO</v>
          </cell>
          <cell r="E551" t="str">
            <v>ITEM</v>
          </cell>
          <cell r="F551" t="str">
            <v>DESCRIPCION</v>
          </cell>
          <cell r="G551">
            <v>0</v>
          </cell>
          <cell r="H551">
            <v>0</v>
          </cell>
          <cell r="I551">
            <v>0</v>
          </cell>
          <cell r="J551" t="str">
            <v>UNIDAD</v>
          </cell>
        </row>
        <row r="552">
          <cell r="B552" t="str">
            <v>Partida</v>
          </cell>
          <cell r="C552">
            <v>0</v>
          </cell>
          <cell r="D552" t="str">
            <v>1.4</v>
          </cell>
          <cell r="E552" t="str">
            <v>1.4.2</v>
          </cell>
          <cell r="F552" t="str">
            <v>SUMINISTRO E INSTALACION DE CESPED SINTETICO</v>
          </cell>
          <cell r="G552">
            <v>0</v>
          </cell>
          <cell r="H552">
            <v>0</v>
          </cell>
          <cell r="I552">
            <v>0</v>
          </cell>
          <cell r="J552" t="str">
            <v>M2</v>
          </cell>
        </row>
        <row r="553">
          <cell r="A553">
            <v>0</v>
          </cell>
          <cell r="B553">
            <v>0</v>
          </cell>
          <cell r="C553">
            <v>0</v>
          </cell>
          <cell r="D553" t="str">
            <v>MAQUINARIA, HERRAMIENTA Y EQUIPO PUESTO EN OBRA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</row>
        <row r="554">
          <cell r="A554">
            <v>0</v>
          </cell>
          <cell r="B554">
            <v>0</v>
          </cell>
          <cell r="C554">
            <v>0</v>
          </cell>
          <cell r="D554" t="str">
            <v>DESCRIPCION</v>
          </cell>
          <cell r="E554">
            <v>0</v>
          </cell>
          <cell r="F554" t="str">
            <v>UND</v>
          </cell>
          <cell r="G554" t="str">
            <v>Vr. Unitario</v>
          </cell>
          <cell r="H554" t="str">
            <v>Redndim.</v>
          </cell>
          <cell r="I554" t="str">
            <v>Vr Total</v>
          </cell>
          <cell r="J554">
            <v>0</v>
          </cell>
        </row>
        <row r="555">
          <cell r="A555" t="str">
            <v xml:space="preserve">HM           </v>
          </cell>
          <cell r="B555" t="str">
            <v>Maquinaria</v>
          </cell>
          <cell r="C555">
            <v>0</v>
          </cell>
          <cell r="D555" t="str">
            <v>HERRAMIENTA MENOR</v>
          </cell>
          <cell r="E555">
            <v>0</v>
          </cell>
          <cell r="F555" t="str">
            <v>UND</v>
          </cell>
          <cell r="G555">
            <v>1300</v>
          </cell>
          <cell r="H555">
            <v>0.7</v>
          </cell>
          <cell r="I555">
            <v>910</v>
          </cell>
          <cell r="J555">
            <v>0</v>
          </cell>
        </row>
        <row r="556">
          <cell r="A556">
            <v>0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</row>
        <row r="557">
          <cell r="A557">
            <v>0</v>
          </cell>
          <cell r="B557">
            <v>0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</row>
        <row r="558">
          <cell r="A558">
            <v>0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</row>
        <row r="559">
          <cell r="A559">
            <v>0</v>
          </cell>
          <cell r="B559">
            <v>0</v>
          </cell>
          <cell r="C559">
            <v>0</v>
          </cell>
          <cell r="D559" t="str">
            <v>SUBTOTAL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910</v>
          </cell>
        </row>
        <row r="560">
          <cell r="A560">
            <v>0</v>
          </cell>
          <cell r="B560">
            <v>0</v>
          </cell>
          <cell r="C560">
            <v>0</v>
          </cell>
          <cell r="D560" t="str">
            <v>MATERIALES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</row>
        <row r="561">
          <cell r="A561">
            <v>0</v>
          </cell>
          <cell r="B561">
            <v>0</v>
          </cell>
          <cell r="C561">
            <v>0</v>
          </cell>
          <cell r="D561" t="str">
            <v>DESCRIPCION</v>
          </cell>
          <cell r="E561">
            <v>0</v>
          </cell>
          <cell r="F561" t="str">
            <v>UND</v>
          </cell>
          <cell r="G561" t="str">
            <v>Vr. Unitario</v>
          </cell>
          <cell r="H561" t="str">
            <v>Redndim.</v>
          </cell>
          <cell r="I561" t="str">
            <v>Vr Total</v>
          </cell>
          <cell r="J561">
            <v>0</v>
          </cell>
        </row>
        <row r="562">
          <cell r="A562" t="str">
            <v>GRAMASINTETIC</v>
          </cell>
          <cell r="B562" t="str">
            <v>Material</v>
          </cell>
          <cell r="C562">
            <v>0</v>
          </cell>
          <cell r="D562" t="str">
            <v>TAPETE GRAMA SINTETICO 2CM</v>
          </cell>
          <cell r="E562">
            <v>0</v>
          </cell>
          <cell r="F562" t="str">
            <v>M2</v>
          </cell>
          <cell r="G562">
            <v>46720</v>
          </cell>
          <cell r="H562">
            <v>1.05</v>
          </cell>
          <cell r="I562">
            <v>49056</v>
          </cell>
          <cell r="J562">
            <v>0</v>
          </cell>
        </row>
        <row r="563">
          <cell r="A563" t="str">
            <v xml:space="preserve">ARENASILICE  </v>
          </cell>
          <cell r="B563" t="str">
            <v>Material</v>
          </cell>
          <cell r="C563">
            <v>0</v>
          </cell>
          <cell r="D563" t="str">
            <v>RELLENO DE ARENA DE SILICE FINA (ANGULO REDONDEADO)</v>
          </cell>
          <cell r="E563">
            <v>0</v>
          </cell>
          <cell r="F563" t="str">
            <v>KG</v>
          </cell>
          <cell r="G563">
            <v>1730</v>
          </cell>
          <cell r="H563">
            <v>14.7</v>
          </cell>
          <cell r="I563">
            <v>25431</v>
          </cell>
          <cell r="J563">
            <v>0</v>
          </cell>
        </row>
        <row r="564">
          <cell r="A564" t="str">
            <v>RELLENOCAUCHO</v>
          </cell>
          <cell r="B564" t="str">
            <v>Material</v>
          </cell>
          <cell r="C564">
            <v>0</v>
          </cell>
          <cell r="D564" t="str">
            <v>RELLENO CAUCHO GRANULADO (SRB RECICLADO DE LLANTA) DE GRANULOMET</v>
          </cell>
          <cell r="E564">
            <v>0</v>
          </cell>
          <cell r="F564" t="str">
            <v>KG</v>
          </cell>
          <cell r="G564">
            <v>1200</v>
          </cell>
          <cell r="H564">
            <v>17.850000000000001</v>
          </cell>
          <cell r="I564">
            <v>21420</v>
          </cell>
          <cell r="J564">
            <v>0</v>
          </cell>
        </row>
        <row r="565">
          <cell r="A565">
            <v>0</v>
          </cell>
          <cell r="B565">
            <v>0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</row>
        <row r="566">
          <cell r="A566">
            <v>0</v>
          </cell>
          <cell r="B566">
            <v>0</v>
          </cell>
          <cell r="C566">
            <v>0</v>
          </cell>
          <cell r="D566" t="str">
            <v>SUBTOTAL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95907</v>
          </cell>
        </row>
        <row r="567">
          <cell r="A567">
            <v>0</v>
          </cell>
          <cell r="B567">
            <v>0</v>
          </cell>
          <cell r="C567">
            <v>0</v>
          </cell>
          <cell r="D567" t="str">
            <v>MANO DE OBRA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  <cell r="D568" t="str">
            <v>DESCRIPCION</v>
          </cell>
          <cell r="E568">
            <v>0</v>
          </cell>
          <cell r="F568" t="str">
            <v>UND</v>
          </cell>
          <cell r="G568" t="str">
            <v>Vr. Unitario</v>
          </cell>
          <cell r="H568" t="str">
            <v>Redndim.</v>
          </cell>
          <cell r="I568" t="str">
            <v>Vr Total</v>
          </cell>
          <cell r="J568">
            <v>0</v>
          </cell>
        </row>
        <row r="569">
          <cell r="A569" t="str">
            <v xml:space="preserve">1OF1AY       </v>
          </cell>
          <cell r="B569" t="str">
            <v>Mano de obra</v>
          </cell>
          <cell r="C569">
            <v>0</v>
          </cell>
          <cell r="D569" t="str">
            <v>MANO DE OBRA ALBAÑILERIA (1 OFICIAL - 1 AYUDANTE)</v>
          </cell>
          <cell r="E569">
            <v>0</v>
          </cell>
          <cell r="F569" t="str">
            <v>HR</v>
          </cell>
          <cell r="G569">
            <v>16784</v>
          </cell>
          <cell r="H569">
            <v>1.4</v>
          </cell>
          <cell r="I569">
            <v>23498</v>
          </cell>
          <cell r="J569">
            <v>0</v>
          </cell>
        </row>
        <row r="570">
          <cell r="A570">
            <v>0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</row>
        <row r="571">
          <cell r="A571">
            <v>0</v>
          </cell>
          <cell r="B571">
            <v>0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</row>
        <row r="572">
          <cell r="A572">
            <v>0</v>
          </cell>
          <cell r="B572">
            <v>0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</row>
        <row r="573">
          <cell r="A573">
            <v>0</v>
          </cell>
          <cell r="B573">
            <v>0</v>
          </cell>
          <cell r="C573">
            <v>0</v>
          </cell>
          <cell r="D573" t="str">
            <v>SUBTOTAL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23498</v>
          </cell>
        </row>
        <row r="574">
          <cell r="A574">
            <v>0</v>
          </cell>
          <cell r="B574">
            <v>0</v>
          </cell>
          <cell r="C574">
            <v>0</v>
          </cell>
          <cell r="D574" t="str">
            <v>TRANSPORTE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  <cell r="D575" t="str">
            <v>DESCRIPCION</v>
          </cell>
          <cell r="E575">
            <v>0</v>
          </cell>
          <cell r="F575" t="str">
            <v>UND</v>
          </cell>
          <cell r="G575" t="str">
            <v>Vr. Unitario</v>
          </cell>
          <cell r="H575" t="str">
            <v>Redndim.</v>
          </cell>
          <cell r="I575" t="str">
            <v>Vr Total</v>
          </cell>
          <cell r="J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</row>
        <row r="578">
          <cell r="A578">
            <v>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</row>
        <row r="579">
          <cell r="A579">
            <v>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  <cell r="D580" t="str">
            <v>SUBTOTAL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</row>
        <row r="582">
          <cell r="A582" t="str">
            <v>1.4.2</v>
          </cell>
          <cell r="B582">
            <v>0</v>
          </cell>
          <cell r="C582">
            <v>0</v>
          </cell>
          <cell r="D582" t="str">
            <v>TOTAL COSTO UNITARIO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120315</v>
          </cell>
        </row>
        <row r="583">
          <cell r="A583">
            <v>0</v>
          </cell>
          <cell r="B583">
            <v>0</v>
          </cell>
          <cell r="C583">
            <v>0</v>
          </cell>
          <cell r="E583">
            <v>0</v>
          </cell>
          <cell r="F583">
            <v>0</v>
          </cell>
          <cell r="H583">
            <v>0</v>
          </cell>
          <cell r="I583">
            <v>0</v>
          </cell>
        </row>
        <row r="584">
          <cell r="A584">
            <v>0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</row>
        <row r="585">
          <cell r="A585">
            <v>0</v>
          </cell>
          <cell r="B585">
            <v>0</v>
          </cell>
          <cell r="C585">
            <v>0</v>
          </cell>
          <cell r="D585">
            <v>0</v>
          </cell>
          <cell r="E585" t="str">
            <v>ADECUACION DE LAS INSTALACIONES DE LA INSTITUCION EDUCATIVA JESUS MARIA AGUIRRE CHARRY 
DEL MUNICIPIO DE AIPE, HUILA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</row>
        <row r="586">
          <cell r="A586">
            <v>0</v>
          </cell>
          <cell r="B586">
            <v>0</v>
          </cell>
          <cell r="C586">
            <v>0</v>
          </cell>
          <cell r="D586">
            <v>0</v>
          </cell>
          <cell r="E586" t="str">
            <v>ANÁLISIS DE PRECIOS UNITARIOS      A.P.U.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</row>
        <row r="587">
          <cell r="A587">
            <v>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</row>
        <row r="588">
          <cell r="A588">
            <v>0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</row>
        <row r="589">
          <cell r="A589">
            <v>0</v>
          </cell>
          <cell r="B589">
            <v>0</v>
          </cell>
          <cell r="C589">
            <v>0</v>
          </cell>
          <cell r="D589" t="str">
            <v>CAPITULO</v>
          </cell>
          <cell r="E589" t="str">
            <v>ITEM</v>
          </cell>
          <cell r="F589" t="str">
            <v>DESCRIPCION</v>
          </cell>
          <cell r="G589">
            <v>0</v>
          </cell>
          <cell r="H589">
            <v>0</v>
          </cell>
          <cell r="I589">
            <v>0</v>
          </cell>
          <cell r="J589" t="str">
            <v>UNIDAD</v>
          </cell>
        </row>
        <row r="590">
          <cell r="B590" t="str">
            <v>Partida</v>
          </cell>
          <cell r="C590">
            <v>0</v>
          </cell>
          <cell r="D590" t="str">
            <v>1.5</v>
          </cell>
          <cell r="E590" t="str">
            <v>1.5.1</v>
          </cell>
          <cell r="F590" t="str">
            <v>SUMINISTRO E INSTALACION DE TEJA ONDULADA TERMOACUSTICA</v>
          </cell>
          <cell r="G590">
            <v>0</v>
          </cell>
          <cell r="H590">
            <v>0</v>
          </cell>
          <cell r="I590">
            <v>0</v>
          </cell>
          <cell r="J590" t="str">
            <v>M2</v>
          </cell>
        </row>
        <row r="591">
          <cell r="A591">
            <v>0</v>
          </cell>
          <cell r="B591">
            <v>0</v>
          </cell>
          <cell r="C591">
            <v>0</v>
          </cell>
          <cell r="D591" t="str">
            <v>MAQUINARIA, HERRAMIENTA Y EQUIPO PUESTO EN OBRA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</row>
        <row r="592">
          <cell r="A592">
            <v>0</v>
          </cell>
          <cell r="B592">
            <v>0</v>
          </cell>
          <cell r="C592">
            <v>0</v>
          </cell>
          <cell r="D592" t="str">
            <v>DESCRIPCION</v>
          </cell>
          <cell r="E592">
            <v>0</v>
          </cell>
          <cell r="F592" t="str">
            <v>UND</v>
          </cell>
          <cell r="G592" t="str">
            <v>Vr. Unitario</v>
          </cell>
          <cell r="H592" t="str">
            <v>Redndim.</v>
          </cell>
          <cell r="I592" t="str">
            <v>Vr Total</v>
          </cell>
          <cell r="J592">
            <v>0</v>
          </cell>
        </row>
        <row r="593">
          <cell r="A593" t="str">
            <v xml:space="preserve">HM           </v>
          </cell>
          <cell r="B593" t="str">
            <v>Maquinaria</v>
          </cell>
          <cell r="C593">
            <v>0</v>
          </cell>
          <cell r="D593" t="str">
            <v>HERRAMIENTA MENOR</v>
          </cell>
          <cell r="E593">
            <v>0</v>
          </cell>
          <cell r="F593" t="str">
            <v>UND</v>
          </cell>
          <cell r="G593">
            <v>1300</v>
          </cell>
          <cell r="H593">
            <v>0.5</v>
          </cell>
          <cell r="I593">
            <v>650</v>
          </cell>
          <cell r="J593">
            <v>0</v>
          </cell>
        </row>
        <row r="594">
          <cell r="A594" t="str">
            <v xml:space="preserve">ANDAMIO      </v>
          </cell>
          <cell r="B594" t="str">
            <v>Maquinaria</v>
          </cell>
          <cell r="C594">
            <v>0</v>
          </cell>
          <cell r="D594" t="str">
            <v>ANDAMIO INCLUYE TABLON</v>
          </cell>
          <cell r="E594">
            <v>0</v>
          </cell>
          <cell r="F594" t="str">
            <v>DIA</v>
          </cell>
          <cell r="G594">
            <v>3000</v>
          </cell>
          <cell r="H594">
            <v>0.2</v>
          </cell>
          <cell r="I594">
            <v>600</v>
          </cell>
          <cell r="J594">
            <v>0</v>
          </cell>
        </row>
        <row r="595">
          <cell r="A595">
            <v>0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</row>
        <row r="596">
          <cell r="A596">
            <v>0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</row>
        <row r="597">
          <cell r="A597">
            <v>0</v>
          </cell>
          <cell r="B597">
            <v>0</v>
          </cell>
          <cell r="C597">
            <v>0</v>
          </cell>
          <cell r="D597" t="str">
            <v>SUBTOTAL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1250</v>
          </cell>
        </row>
        <row r="598">
          <cell r="A598">
            <v>0</v>
          </cell>
          <cell r="B598">
            <v>0</v>
          </cell>
          <cell r="C598">
            <v>0</v>
          </cell>
          <cell r="D598" t="str">
            <v>MATERIALES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</row>
        <row r="599">
          <cell r="A599">
            <v>0</v>
          </cell>
          <cell r="B599">
            <v>0</v>
          </cell>
          <cell r="C599">
            <v>0</v>
          </cell>
          <cell r="D599" t="str">
            <v>DESCRIPCION</v>
          </cell>
          <cell r="E599">
            <v>0</v>
          </cell>
          <cell r="F599" t="str">
            <v>UND</v>
          </cell>
          <cell r="G599" t="str">
            <v>Vr. Unitario</v>
          </cell>
          <cell r="H599" t="str">
            <v>Redndim.</v>
          </cell>
          <cell r="I599" t="str">
            <v>Vr Total</v>
          </cell>
          <cell r="J599">
            <v>0</v>
          </cell>
        </row>
        <row r="600">
          <cell r="A600" t="str">
            <v xml:space="preserve">TEJAONDULADA </v>
          </cell>
          <cell r="B600" t="str">
            <v>Material</v>
          </cell>
          <cell r="C600">
            <v>0</v>
          </cell>
          <cell r="D600" t="str">
            <v>TEJA SUPERTERMOACUSTICA ONDULADA</v>
          </cell>
          <cell r="E600">
            <v>0</v>
          </cell>
          <cell r="F600" t="str">
            <v>M2</v>
          </cell>
          <cell r="G600">
            <v>49086</v>
          </cell>
          <cell r="H600">
            <v>1.1200000000000001</v>
          </cell>
          <cell r="I600">
            <v>54976</v>
          </cell>
          <cell r="J600">
            <v>0</v>
          </cell>
        </row>
        <row r="601">
          <cell r="A601" t="str">
            <v xml:space="preserve">TORNILLO7-8  </v>
          </cell>
          <cell r="B601" t="str">
            <v>Material</v>
          </cell>
          <cell r="C601">
            <v>0</v>
          </cell>
          <cell r="D601" t="str">
            <v>TORNILLO PARA LAMINA AUTOPERFORANTE 7/8</v>
          </cell>
          <cell r="E601">
            <v>0</v>
          </cell>
          <cell r="F601" t="str">
            <v>UND</v>
          </cell>
          <cell r="G601">
            <v>500</v>
          </cell>
          <cell r="H601">
            <v>1.5</v>
          </cell>
          <cell r="I601">
            <v>750</v>
          </cell>
          <cell r="J601">
            <v>0</v>
          </cell>
        </row>
        <row r="602">
          <cell r="A602" t="str">
            <v xml:space="preserve">TORNILLO3-4  </v>
          </cell>
          <cell r="B602" t="str">
            <v>Material</v>
          </cell>
          <cell r="C602">
            <v>0</v>
          </cell>
          <cell r="D602" t="str">
            <v>TORNILLO PARA LAMINA AUTOPERFORANTE 3/4</v>
          </cell>
          <cell r="E602">
            <v>0</v>
          </cell>
          <cell r="F602" t="str">
            <v>UND</v>
          </cell>
          <cell r="G602">
            <v>550</v>
          </cell>
          <cell r="H602">
            <v>2.25</v>
          </cell>
          <cell r="I602">
            <v>1238</v>
          </cell>
          <cell r="J602">
            <v>0</v>
          </cell>
        </row>
        <row r="603">
          <cell r="A603">
            <v>0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</row>
        <row r="604">
          <cell r="A604">
            <v>0</v>
          </cell>
          <cell r="B604">
            <v>0</v>
          </cell>
          <cell r="C604">
            <v>0</v>
          </cell>
          <cell r="D604" t="str">
            <v>SUBTOTAL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56964</v>
          </cell>
        </row>
        <row r="605">
          <cell r="A605">
            <v>0</v>
          </cell>
          <cell r="B605">
            <v>0</v>
          </cell>
          <cell r="C605">
            <v>0</v>
          </cell>
          <cell r="D605" t="str">
            <v>MANO DE OBRA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</row>
        <row r="606">
          <cell r="A606">
            <v>0</v>
          </cell>
          <cell r="B606">
            <v>0</v>
          </cell>
          <cell r="C606">
            <v>0</v>
          </cell>
          <cell r="D606" t="str">
            <v>DESCRIPCION</v>
          </cell>
          <cell r="E606">
            <v>0</v>
          </cell>
          <cell r="F606" t="str">
            <v>UND</v>
          </cell>
          <cell r="G606" t="str">
            <v>Vr. Unitario</v>
          </cell>
          <cell r="H606" t="str">
            <v>Redndim.</v>
          </cell>
          <cell r="I606" t="str">
            <v>Vr Total</v>
          </cell>
          <cell r="J606">
            <v>0</v>
          </cell>
        </row>
        <row r="607">
          <cell r="A607" t="str">
            <v xml:space="preserve">1OF2AY       </v>
          </cell>
          <cell r="B607" t="str">
            <v>Mano de obra</v>
          </cell>
          <cell r="C607">
            <v>0</v>
          </cell>
          <cell r="D607" t="str">
            <v>MANO DE OBRA ALBAÑILERIA (2 AYUDANTES - 1 OFICIAL)</v>
          </cell>
          <cell r="E607">
            <v>0</v>
          </cell>
          <cell r="F607" t="str">
            <v>HR</v>
          </cell>
          <cell r="G607">
            <v>22848</v>
          </cell>
          <cell r="H607">
            <v>0.5</v>
          </cell>
          <cell r="I607">
            <v>11424</v>
          </cell>
          <cell r="J607">
            <v>0</v>
          </cell>
        </row>
        <row r="608">
          <cell r="A608">
            <v>0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</row>
        <row r="609">
          <cell r="A609">
            <v>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</row>
        <row r="610">
          <cell r="A610">
            <v>0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</row>
        <row r="611">
          <cell r="A611">
            <v>0</v>
          </cell>
          <cell r="B611">
            <v>0</v>
          </cell>
          <cell r="C611">
            <v>0</v>
          </cell>
          <cell r="D611" t="str">
            <v>SUBTOTAL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11424</v>
          </cell>
        </row>
        <row r="612">
          <cell r="A612">
            <v>0</v>
          </cell>
          <cell r="B612">
            <v>0</v>
          </cell>
          <cell r="C612">
            <v>0</v>
          </cell>
          <cell r="D612" t="str">
            <v>TRANSPORTE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</row>
        <row r="613">
          <cell r="A613">
            <v>0</v>
          </cell>
          <cell r="B613">
            <v>0</v>
          </cell>
          <cell r="C613">
            <v>0</v>
          </cell>
          <cell r="D613" t="str">
            <v>DESCRIPCION</v>
          </cell>
          <cell r="E613">
            <v>0</v>
          </cell>
          <cell r="F613" t="str">
            <v>UND</v>
          </cell>
          <cell r="G613" t="str">
            <v>Vr. Unitario</v>
          </cell>
          <cell r="H613" t="str">
            <v>Redndim.</v>
          </cell>
          <cell r="I613" t="str">
            <v>Vr Total</v>
          </cell>
          <cell r="J613">
            <v>0</v>
          </cell>
        </row>
        <row r="614">
          <cell r="A614" t="str">
            <v xml:space="preserve">TTEJA        </v>
          </cell>
          <cell r="B614" t="str">
            <v>Otros</v>
          </cell>
          <cell r="C614">
            <v>0</v>
          </cell>
          <cell r="D614" t="str">
            <v>TRANSPORTE TEJA SUPERTERMOACUSTICA</v>
          </cell>
          <cell r="E614">
            <v>0</v>
          </cell>
          <cell r="F614" t="str">
            <v>M2</v>
          </cell>
          <cell r="G614">
            <v>800</v>
          </cell>
          <cell r="H614">
            <v>1.1200000000000001</v>
          </cell>
          <cell r="I614">
            <v>896</v>
          </cell>
          <cell r="J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</row>
        <row r="616">
          <cell r="A616">
            <v>0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</row>
        <row r="617">
          <cell r="A617">
            <v>0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</row>
        <row r="618">
          <cell r="A618">
            <v>0</v>
          </cell>
          <cell r="B618">
            <v>0</v>
          </cell>
          <cell r="C618">
            <v>0</v>
          </cell>
          <cell r="D618" t="str">
            <v>SUBTOTAL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896</v>
          </cell>
        </row>
        <row r="619">
          <cell r="A619">
            <v>0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</row>
        <row r="620">
          <cell r="A620" t="str">
            <v>1.5.1</v>
          </cell>
          <cell r="B620">
            <v>0</v>
          </cell>
          <cell r="C620">
            <v>0</v>
          </cell>
          <cell r="D620" t="str">
            <v>TOTAL COSTO UNITARIO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70534</v>
          </cell>
        </row>
        <row r="621">
          <cell r="A621">
            <v>0</v>
          </cell>
          <cell r="B621">
            <v>0</v>
          </cell>
          <cell r="C621">
            <v>0</v>
          </cell>
          <cell r="E621">
            <v>0</v>
          </cell>
          <cell r="F621">
            <v>0</v>
          </cell>
          <cell r="H621">
            <v>0</v>
          </cell>
          <cell r="I621">
            <v>0</v>
          </cell>
        </row>
        <row r="622">
          <cell r="A622">
            <v>0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</row>
        <row r="623">
          <cell r="A623">
            <v>0</v>
          </cell>
          <cell r="B623">
            <v>0</v>
          </cell>
          <cell r="C623">
            <v>0</v>
          </cell>
          <cell r="D623">
            <v>0</v>
          </cell>
          <cell r="E623" t="str">
            <v>ADECUACION DE LAS INSTALACIONES DE LA INSTITUCION EDUCATIVA JESUS MARIA AGUIRRE CHARRY 
DEL MUNICIPIO DE AIPE, HUILA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</row>
        <row r="624">
          <cell r="A624">
            <v>0</v>
          </cell>
          <cell r="B624">
            <v>0</v>
          </cell>
          <cell r="C624">
            <v>0</v>
          </cell>
          <cell r="D624">
            <v>0</v>
          </cell>
          <cell r="E624" t="str">
            <v>ANÁLISIS DE PRECIOS UNITARIOS      A.P.U.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</row>
        <row r="626">
          <cell r="A626">
            <v>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</row>
        <row r="627">
          <cell r="A627">
            <v>0</v>
          </cell>
          <cell r="B627">
            <v>0</v>
          </cell>
          <cell r="C627">
            <v>0</v>
          </cell>
          <cell r="D627" t="str">
            <v>CAPITULO</v>
          </cell>
          <cell r="E627" t="str">
            <v>ITEM</v>
          </cell>
          <cell r="F627" t="str">
            <v>DESCRIPCION</v>
          </cell>
          <cell r="G627">
            <v>0</v>
          </cell>
          <cell r="H627">
            <v>0</v>
          </cell>
          <cell r="I627">
            <v>0</v>
          </cell>
          <cell r="J627" t="str">
            <v>UNIDAD</v>
          </cell>
        </row>
        <row r="628">
          <cell r="B628" t="str">
            <v>Partida</v>
          </cell>
          <cell r="C628">
            <v>0</v>
          </cell>
          <cell r="D628" t="str">
            <v>1.6</v>
          </cell>
          <cell r="E628" t="str">
            <v>1.6.1</v>
          </cell>
          <cell r="F628" t="str">
            <v>SUMINISTRO E INSTALACIÓN DE PINTURA PARA COLUMNAS Y CERCHAS AUXILIARES HASTA ACABADO FINAL</v>
          </cell>
          <cell r="G628">
            <v>0</v>
          </cell>
          <cell r="H628">
            <v>0</v>
          </cell>
          <cell r="I628">
            <v>0</v>
          </cell>
          <cell r="J628" t="str">
            <v>M</v>
          </cell>
        </row>
        <row r="629">
          <cell r="A629">
            <v>0</v>
          </cell>
          <cell r="B629">
            <v>0</v>
          </cell>
          <cell r="C629">
            <v>0</v>
          </cell>
          <cell r="D629" t="str">
            <v>MAQUINARIA, HERRAMIENTA Y EQUIPO PUESTO EN OBRA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  <cell r="D630" t="str">
            <v>DESCRIPCION</v>
          </cell>
          <cell r="E630">
            <v>0</v>
          </cell>
          <cell r="F630" t="str">
            <v>UND</v>
          </cell>
          <cell r="G630" t="str">
            <v>Vr. Unitario</v>
          </cell>
          <cell r="H630" t="str">
            <v>Redndim.</v>
          </cell>
          <cell r="I630" t="str">
            <v>Vr Total</v>
          </cell>
          <cell r="J630">
            <v>0</v>
          </cell>
        </row>
        <row r="631">
          <cell r="A631" t="str">
            <v xml:space="preserve">HM           </v>
          </cell>
          <cell r="B631" t="str">
            <v>Maquinaria</v>
          </cell>
          <cell r="C631">
            <v>0</v>
          </cell>
          <cell r="D631" t="str">
            <v>HERRAMIENTA MENOR</v>
          </cell>
          <cell r="E631">
            <v>0</v>
          </cell>
          <cell r="F631" t="str">
            <v>UND</v>
          </cell>
          <cell r="G631">
            <v>1300</v>
          </cell>
          <cell r="H631">
            <v>0.1</v>
          </cell>
          <cell r="I631">
            <v>130</v>
          </cell>
          <cell r="J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</row>
        <row r="634">
          <cell r="A634">
            <v>0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SUBTOTAL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130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MATERIALES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  <cell r="D637" t="str">
            <v>DESCRIPCION</v>
          </cell>
          <cell r="E637">
            <v>0</v>
          </cell>
          <cell r="F637" t="str">
            <v>UND</v>
          </cell>
          <cell r="G637" t="str">
            <v>Vr. Unitario</v>
          </cell>
          <cell r="H637" t="str">
            <v>Redndim.</v>
          </cell>
          <cell r="I637" t="str">
            <v>Vr Total</v>
          </cell>
          <cell r="J637">
            <v>0</v>
          </cell>
        </row>
        <row r="638">
          <cell r="A638" t="str">
            <v xml:space="preserve">LIJA         </v>
          </cell>
          <cell r="B638" t="str">
            <v>Material</v>
          </cell>
          <cell r="C638">
            <v>0</v>
          </cell>
          <cell r="D638" t="str">
            <v>LIJA DE AGUA 140</v>
          </cell>
          <cell r="E638">
            <v>0</v>
          </cell>
          <cell r="F638" t="str">
            <v>PL</v>
          </cell>
          <cell r="G638">
            <v>1100</v>
          </cell>
          <cell r="H638">
            <v>0.1</v>
          </cell>
          <cell r="I638">
            <v>110</v>
          </cell>
          <cell r="J638">
            <v>0</v>
          </cell>
        </row>
        <row r="639">
          <cell r="A639" t="str">
            <v xml:space="preserve">THINER       </v>
          </cell>
          <cell r="B639" t="str">
            <v>Material</v>
          </cell>
          <cell r="C639">
            <v>0</v>
          </cell>
          <cell r="D639" t="str">
            <v>THINNER</v>
          </cell>
          <cell r="E639">
            <v>0</v>
          </cell>
          <cell r="F639" t="str">
            <v>GLN</v>
          </cell>
          <cell r="G639">
            <v>15000</v>
          </cell>
          <cell r="H639">
            <v>5.3999999999999999E-2</v>
          </cell>
          <cell r="I639">
            <v>810</v>
          </cell>
          <cell r="J639">
            <v>0</v>
          </cell>
        </row>
        <row r="640">
          <cell r="A640" t="str">
            <v xml:space="preserve">ESMALTE      </v>
          </cell>
          <cell r="B640" t="str">
            <v>Material</v>
          </cell>
          <cell r="C640">
            <v>0</v>
          </cell>
          <cell r="D640" t="str">
            <v>ESMALTE</v>
          </cell>
          <cell r="E640">
            <v>0</v>
          </cell>
          <cell r="F640" t="str">
            <v>GLN</v>
          </cell>
          <cell r="G640">
            <v>35000</v>
          </cell>
          <cell r="H640">
            <v>0.06</v>
          </cell>
          <cell r="I640">
            <v>2100</v>
          </cell>
          <cell r="J640">
            <v>0</v>
          </cell>
        </row>
        <row r="641">
          <cell r="A641">
            <v>0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  <cell r="D642" t="str">
            <v>SUBTOTAL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3020</v>
          </cell>
        </row>
        <row r="643">
          <cell r="A643">
            <v>0</v>
          </cell>
          <cell r="B643">
            <v>0</v>
          </cell>
          <cell r="C643">
            <v>0</v>
          </cell>
          <cell r="D643" t="str">
            <v>MANO DE OBRA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</row>
        <row r="644">
          <cell r="A644">
            <v>0</v>
          </cell>
          <cell r="B644">
            <v>0</v>
          </cell>
          <cell r="C644">
            <v>0</v>
          </cell>
          <cell r="D644" t="str">
            <v>DESCRIPCION</v>
          </cell>
          <cell r="E644">
            <v>0</v>
          </cell>
          <cell r="F644" t="str">
            <v>UND</v>
          </cell>
          <cell r="G644" t="str">
            <v>Vr. Unitario</v>
          </cell>
          <cell r="H644" t="str">
            <v>Redndim.</v>
          </cell>
          <cell r="I644" t="str">
            <v>Vr Total</v>
          </cell>
          <cell r="J644">
            <v>0</v>
          </cell>
        </row>
        <row r="645">
          <cell r="A645" t="str">
            <v>1OF1AYPINTURA</v>
          </cell>
          <cell r="B645" t="str">
            <v>Mano de obra</v>
          </cell>
          <cell r="C645">
            <v>0</v>
          </cell>
          <cell r="D645" t="str">
            <v>MANO DE OBRA PINTURA ( 1 AYUDANTE - 1 OFICIAL)</v>
          </cell>
          <cell r="E645">
            <v>0</v>
          </cell>
          <cell r="F645" t="str">
            <v>HR</v>
          </cell>
          <cell r="G645">
            <v>18462</v>
          </cell>
          <cell r="H645">
            <v>0.4</v>
          </cell>
          <cell r="I645">
            <v>7385</v>
          </cell>
          <cell r="J645">
            <v>0</v>
          </cell>
        </row>
        <row r="646">
          <cell r="A646">
            <v>0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</row>
        <row r="647">
          <cell r="A647">
            <v>0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</row>
        <row r="648">
          <cell r="A648">
            <v>0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</row>
        <row r="649">
          <cell r="A649">
            <v>0</v>
          </cell>
          <cell r="B649">
            <v>0</v>
          </cell>
          <cell r="C649">
            <v>0</v>
          </cell>
          <cell r="D649" t="str">
            <v>SUBTOTAL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7385</v>
          </cell>
        </row>
        <row r="650">
          <cell r="A650">
            <v>0</v>
          </cell>
          <cell r="B650">
            <v>0</v>
          </cell>
          <cell r="C650">
            <v>0</v>
          </cell>
          <cell r="D650" t="str">
            <v>TRANSPORTE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</row>
        <row r="651">
          <cell r="A651">
            <v>0</v>
          </cell>
          <cell r="B651">
            <v>0</v>
          </cell>
          <cell r="C651">
            <v>0</v>
          </cell>
          <cell r="D651" t="str">
            <v>DESCRIPCION</v>
          </cell>
          <cell r="E651">
            <v>0</v>
          </cell>
          <cell r="F651" t="str">
            <v>UND</v>
          </cell>
          <cell r="G651" t="str">
            <v>Vr. Unitario</v>
          </cell>
          <cell r="H651" t="str">
            <v>Redndim.</v>
          </cell>
          <cell r="I651" t="str">
            <v>Vr Total</v>
          </cell>
          <cell r="J651">
            <v>0</v>
          </cell>
        </row>
        <row r="652">
          <cell r="A652">
            <v>0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</row>
        <row r="653">
          <cell r="A653">
            <v>0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</row>
        <row r="654">
          <cell r="A654">
            <v>0</v>
          </cell>
          <cell r="B654">
            <v>0</v>
          </cell>
          <cell r="C654">
            <v>0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</row>
        <row r="655">
          <cell r="A655">
            <v>0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</row>
        <row r="656">
          <cell r="A656">
            <v>0</v>
          </cell>
          <cell r="B656">
            <v>0</v>
          </cell>
          <cell r="C656">
            <v>0</v>
          </cell>
          <cell r="D656" t="str">
            <v>SUBTOTAL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</row>
        <row r="657">
          <cell r="A657">
            <v>0</v>
          </cell>
          <cell r="B657">
            <v>0</v>
          </cell>
          <cell r="C657">
            <v>0</v>
          </cell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</row>
        <row r="658">
          <cell r="A658" t="str">
            <v>1.6.1</v>
          </cell>
          <cell r="B658">
            <v>0</v>
          </cell>
          <cell r="C658">
            <v>0</v>
          </cell>
          <cell r="D658" t="str">
            <v>TOTAL COSTO UNITARIO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10535</v>
          </cell>
        </row>
        <row r="659">
          <cell r="A659">
            <v>0</v>
          </cell>
          <cell r="B659">
            <v>0</v>
          </cell>
          <cell r="C659">
            <v>0</v>
          </cell>
          <cell r="E659">
            <v>0</v>
          </cell>
          <cell r="F659">
            <v>0</v>
          </cell>
          <cell r="H659">
            <v>0</v>
          </cell>
          <cell r="I659">
            <v>0</v>
          </cell>
        </row>
        <row r="660">
          <cell r="A660">
            <v>0</v>
          </cell>
          <cell r="B660">
            <v>0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  <cell r="D661">
            <v>0</v>
          </cell>
          <cell r="E661" t="str">
            <v>ADECUACION DE LAS INSTALACIONES DE LA INSTITUCION EDUCATIVA JESUS MARIA AGUIRRE CHARRY 
DEL MUNICIPIO DE AIPE, HUILA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  <cell r="D662">
            <v>0</v>
          </cell>
          <cell r="E662" t="str">
            <v>ANÁLISIS DE PRECIOS UNITARIOS      A.P.U.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</row>
        <row r="663">
          <cell r="A663">
            <v>0</v>
          </cell>
          <cell r="B663">
            <v>0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</row>
        <row r="664">
          <cell r="A664">
            <v>0</v>
          </cell>
          <cell r="B664">
            <v>0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</row>
        <row r="665">
          <cell r="A665">
            <v>0</v>
          </cell>
          <cell r="B665">
            <v>0</v>
          </cell>
          <cell r="C665">
            <v>0</v>
          </cell>
          <cell r="D665" t="str">
            <v>CAPITULO</v>
          </cell>
          <cell r="E665" t="str">
            <v>ITEM</v>
          </cell>
          <cell r="F665" t="str">
            <v>DESCRIPCION</v>
          </cell>
          <cell r="G665">
            <v>0</v>
          </cell>
          <cell r="H665">
            <v>0</v>
          </cell>
          <cell r="I665">
            <v>0</v>
          </cell>
          <cell r="J665" t="str">
            <v>UNIDAD</v>
          </cell>
        </row>
        <row r="666">
          <cell r="B666" t="str">
            <v>Partida</v>
          </cell>
          <cell r="C666">
            <v>0</v>
          </cell>
          <cell r="D666" t="str">
            <v>1.6</v>
          </cell>
          <cell r="E666" t="str">
            <v>1.6.2</v>
          </cell>
          <cell r="F666" t="str">
            <v xml:space="preserve">SUMINISTRO E INSTALACIÓN DE PINTURA PARA CERCHAS PRINCIPALES HASTA ACABADO FINAL </v>
          </cell>
          <cell r="G666">
            <v>0</v>
          </cell>
          <cell r="H666">
            <v>0</v>
          </cell>
          <cell r="I666">
            <v>0</v>
          </cell>
          <cell r="J666" t="str">
            <v>M</v>
          </cell>
        </row>
        <row r="667">
          <cell r="A667">
            <v>0</v>
          </cell>
          <cell r="B667">
            <v>0</v>
          </cell>
          <cell r="C667">
            <v>0</v>
          </cell>
          <cell r="D667" t="str">
            <v>MAQUINARIA, HERRAMIENTA Y EQUIPO PUESTO EN OBRA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  <cell r="D668" t="str">
            <v>DESCRIPCION</v>
          </cell>
          <cell r="E668">
            <v>0</v>
          </cell>
          <cell r="F668" t="str">
            <v>UND</v>
          </cell>
          <cell r="G668" t="str">
            <v>Vr. Unitario</v>
          </cell>
          <cell r="H668" t="str">
            <v>Redndim.</v>
          </cell>
          <cell r="I668" t="str">
            <v>Vr Total</v>
          </cell>
          <cell r="J668">
            <v>0</v>
          </cell>
        </row>
        <row r="669">
          <cell r="A669" t="str">
            <v xml:space="preserve">HM           </v>
          </cell>
          <cell r="B669" t="str">
            <v>Maquinaria</v>
          </cell>
          <cell r="C669">
            <v>0</v>
          </cell>
          <cell r="D669" t="str">
            <v>HERRAMIENTA MENOR</v>
          </cell>
          <cell r="E669">
            <v>0</v>
          </cell>
          <cell r="F669" t="str">
            <v>UND</v>
          </cell>
          <cell r="G669">
            <v>1300</v>
          </cell>
          <cell r="H669">
            <v>0.1</v>
          </cell>
          <cell r="I669">
            <v>130</v>
          </cell>
          <cell r="J669">
            <v>0</v>
          </cell>
        </row>
        <row r="670">
          <cell r="A670">
            <v>0</v>
          </cell>
          <cell r="B670">
            <v>0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</row>
        <row r="671">
          <cell r="A671">
            <v>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</row>
        <row r="672">
          <cell r="A672">
            <v>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  <cell r="D673" t="str">
            <v>SUBTOTAL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130</v>
          </cell>
        </row>
        <row r="674">
          <cell r="A674">
            <v>0</v>
          </cell>
          <cell r="B674">
            <v>0</v>
          </cell>
          <cell r="C674">
            <v>0</v>
          </cell>
          <cell r="D674" t="str">
            <v>MATERIALES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</row>
        <row r="675">
          <cell r="A675">
            <v>0</v>
          </cell>
          <cell r="B675">
            <v>0</v>
          </cell>
          <cell r="C675">
            <v>0</v>
          </cell>
          <cell r="D675" t="str">
            <v>DESCRIPCION</v>
          </cell>
          <cell r="E675">
            <v>0</v>
          </cell>
          <cell r="F675" t="str">
            <v>UND</v>
          </cell>
          <cell r="G675" t="str">
            <v>Vr. Unitario</v>
          </cell>
          <cell r="H675" t="str">
            <v>Redndim.</v>
          </cell>
          <cell r="I675" t="str">
            <v>Vr Total</v>
          </cell>
          <cell r="J675">
            <v>0</v>
          </cell>
        </row>
        <row r="676">
          <cell r="A676" t="str">
            <v xml:space="preserve">LIJA         </v>
          </cell>
          <cell r="B676" t="str">
            <v>Material</v>
          </cell>
          <cell r="C676">
            <v>0</v>
          </cell>
          <cell r="D676" t="str">
            <v>LIJA DE AGUA 140</v>
          </cell>
          <cell r="E676">
            <v>0</v>
          </cell>
          <cell r="F676" t="str">
            <v>PL</v>
          </cell>
          <cell r="G676">
            <v>1100</v>
          </cell>
          <cell r="H676">
            <v>0.1</v>
          </cell>
          <cell r="I676">
            <v>110</v>
          </cell>
          <cell r="J676">
            <v>0</v>
          </cell>
        </row>
        <row r="677">
          <cell r="A677" t="str">
            <v xml:space="preserve">THINER       </v>
          </cell>
          <cell r="B677" t="str">
            <v>Material</v>
          </cell>
          <cell r="C677">
            <v>0</v>
          </cell>
          <cell r="D677" t="str">
            <v>THINNER</v>
          </cell>
          <cell r="E677">
            <v>0</v>
          </cell>
          <cell r="F677" t="str">
            <v>GLN</v>
          </cell>
          <cell r="G677">
            <v>15000</v>
          </cell>
          <cell r="H677">
            <v>5.3999999999999999E-2</v>
          </cell>
          <cell r="I677">
            <v>810</v>
          </cell>
          <cell r="J677">
            <v>0</v>
          </cell>
        </row>
        <row r="678">
          <cell r="A678" t="str">
            <v xml:space="preserve">ESMALTE      </v>
          </cell>
          <cell r="B678" t="str">
            <v>Material</v>
          </cell>
          <cell r="C678">
            <v>0</v>
          </cell>
          <cell r="D678" t="str">
            <v>ESMALTE</v>
          </cell>
          <cell r="E678">
            <v>0</v>
          </cell>
          <cell r="F678" t="str">
            <v>GLN</v>
          </cell>
          <cell r="G678">
            <v>35000</v>
          </cell>
          <cell r="H678">
            <v>0.06</v>
          </cell>
          <cell r="I678">
            <v>2100</v>
          </cell>
          <cell r="J678">
            <v>0</v>
          </cell>
        </row>
        <row r="679">
          <cell r="A679">
            <v>0</v>
          </cell>
          <cell r="B679">
            <v>0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</row>
        <row r="680">
          <cell r="A680">
            <v>0</v>
          </cell>
          <cell r="B680">
            <v>0</v>
          </cell>
          <cell r="C680">
            <v>0</v>
          </cell>
          <cell r="D680" t="str">
            <v>SUBTOTAL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3020</v>
          </cell>
        </row>
        <row r="681">
          <cell r="A681">
            <v>0</v>
          </cell>
          <cell r="B681">
            <v>0</v>
          </cell>
          <cell r="C681">
            <v>0</v>
          </cell>
          <cell r="D681" t="str">
            <v>MANO DE OBRA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</row>
        <row r="682">
          <cell r="A682">
            <v>0</v>
          </cell>
          <cell r="B682">
            <v>0</v>
          </cell>
          <cell r="C682">
            <v>0</v>
          </cell>
          <cell r="D682" t="str">
            <v>DESCRIPCION</v>
          </cell>
          <cell r="E682">
            <v>0</v>
          </cell>
          <cell r="F682" t="str">
            <v>UND</v>
          </cell>
          <cell r="G682" t="str">
            <v>Vr. Unitario</v>
          </cell>
          <cell r="H682" t="str">
            <v>Redndim.</v>
          </cell>
          <cell r="I682" t="str">
            <v>Vr Total</v>
          </cell>
          <cell r="J682">
            <v>0</v>
          </cell>
        </row>
        <row r="683">
          <cell r="A683" t="str">
            <v>1OF1AYPINTURA</v>
          </cell>
          <cell r="B683" t="str">
            <v>Mano de obra</v>
          </cell>
          <cell r="C683">
            <v>0</v>
          </cell>
          <cell r="D683" t="str">
            <v>MANO DE OBRA PINTURA ( 1 AYUDANTE - 1 OFICIAL)</v>
          </cell>
          <cell r="E683">
            <v>0</v>
          </cell>
          <cell r="F683" t="str">
            <v>HR</v>
          </cell>
          <cell r="G683">
            <v>18462</v>
          </cell>
          <cell r="H683">
            <v>0.4</v>
          </cell>
          <cell r="I683">
            <v>7385</v>
          </cell>
          <cell r="J683">
            <v>0</v>
          </cell>
        </row>
        <row r="684">
          <cell r="A684">
            <v>0</v>
          </cell>
          <cell r="B684">
            <v>0</v>
          </cell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</row>
        <row r="685">
          <cell r="A685">
            <v>0</v>
          </cell>
          <cell r="B685">
            <v>0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</row>
        <row r="686">
          <cell r="A686">
            <v>0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</row>
        <row r="687">
          <cell r="A687">
            <v>0</v>
          </cell>
          <cell r="B687">
            <v>0</v>
          </cell>
          <cell r="C687">
            <v>0</v>
          </cell>
          <cell r="D687" t="str">
            <v>SUBTOTAL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7385</v>
          </cell>
        </row>
        <row r="688">
          <cell r="A688">
            <v>0</v>
          </cell>
          <cell r="B688">
            <v>0</v>
          </cell>
          <cell r="C688">
            <v>0</v>
          </cell>
          <cell r="D688" t="str">
            <v>TRANSPORTE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</row>
        <row r="689">
          <cell r="A689">
            <v>0</v>
          </cell>
          <cell r="B689">
            <v>0</v>
          </cell>
          <cell r="C689">
            <v>0</v>
          </cell>
          <cell r="D689" t="str">
            <v>DESCRIPCION</v>
          </cell>
          <cell r="E689">
            <v>0</v>
          </cell>
          <cell r="F689" t="str">
            <v>UND</v>
          </cell>
          <cell r="G689" t="str">
            <v>Vr. Unitario</v>
          </cell>
          <cell r="H689" t="str">
            <v>Redndim.</v>
          </cell>
          <cell r="I689" t="str">
            <v>Vr Total</v>
          </cell>
          <cell r="J689">
            <v>0</v>
          </cell>
        </row>
        <row r="690">
          <cell r="A690">
            <v>0</v>
          </cell>
          <cell r="B690">
            <v>0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</row>
        <row r="694">
          <cell r="A694">
            <v>0</v>
          </cell>
          <cell r="B694">
            <v>0</v>
          </cell>
          <cell r="C694">
            <v>0</v>
          </cell>
          <cell r="D694" t="str">
            <v>SUBTOTAL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</row>
        <row r="695"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</row>
        <row r="696">
          <cell r="A696" t="str">
            <v>1.6.2</v>
          </cell>
          <cell r="B696">
            <v>0</v>
          </cell>
          <cell r="C696">
            <v>0</v>
          </cell>
          <cell r="D696" t="str">
            <v>TOTAL COSTO UNITARIO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10535</v>
          </cell>
        </row>
        <row r="697">
          <cell r="A697">
            <v>0</v>
          </cell>
          <cell r="B697">
            <v>0</v>
          </cell>
          <cell r="C697">
            <v>0</v>
          </cell>
          <cell r="E697">
            <v>0</v>
          </cell>
          <cell r="F697">
            <v>0</v>
          </cell>
          <cell r="H697">
            <v>0</v>
          </cell>
          <cell r="I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  <cell r="D699">
            <v>0</v>
          </cell>
          <cell r="E699" t="str">
            <v>ADECUACION DE LAS INSTALACIONES DE LA INSTITUCION EDUCATIVA JESUS MARIA AGUIRRE CHARRY 
DEL MUNICIPIO DE AIPE, HUILA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</row>
        <row r="700">
          <cell r="A700">
            <v>0</v>
          </cell>
          <cell r="B700">
            <v>0</v>
          </cell>
          <cell r="C700">
            <v>0</v>
          </cell>
          <cell r="D700">
            <v>0</v>
          </cell>
          <cell r="E700" t="str">
            <v>ANÁLISIS DE PRECIOS UNITARIOS      A.P.U.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  <cell r="J700">
            <v>0</v>
          </cell>
        </row>
        <row r="701">
          <cell r="A701">
            <v>0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0</v>
          </cell>
        </row>
        <row r="702">
          <cell r="A702">
            <v>0</v>
          </cell>
          <cell r="B702">
            <v>0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</row>
        <row r="703">
          <cell r="A703">
            <v>0</v>
          </cell>
          <cell r="B703">
            <v>0</v>
          </cell>
          <cell r="C703">
            <v>0</v>
          </cell>
          <cell r="D703" t="str">
            <v>CAPITULO</v>
          </cell>
          <cell r="E703" t="str">
            <v>ITEM</v>
          </cell>
          <cell r="F703" t="str">
            <v>DESCRIPCION</v>
          </cell>
          <cell r="G703">
            <v>0</v>
          </cell>
          <cell r="H703">
            <v>0</v>
          </cell>
          <cell r="I703">
            <v>0</v>
          </cell>
          <cell r="J703" t="str">
            <v>UNIDAD</v>
          </cell>
        </row>
        <row r="704">
          <cell r="B704" t="str">
            <v>Partida</v>
          </cell>
          <cell r="C704">
            <v>0</v>
          </cell>
          <cell r="D704" t="str">
            <v>1.6</v>
          </cell>
          <cell r="E704" t="str">
            <v>1.6.3</v>
          </cell>
          <cell r="F704" t="str">
            <v xml:space="preserve">SUMINISTRO E INSTALACIÓN DE PINTURA PARA CORREAS PRINCIPALES HASTA ACABADO FINAL </v>
          </cell>
          <cell r="G704">
            <v>0</v>
          </cell>
          <cell r="H704">
            <v>0</v>
          </cell>
          <cell r="I704">
            <v>0</v>
          </cell>
          <cell r="J704" t="str">
            <v>M</v>
          </cell>
        </row>
        <row r="705">
          <cell r="A705">
            <v>0</v>
          </cell>
          <cell r="B705">
            <v>0</v>
          </cell>
          <cell r="C705">
            <v>0</v>
          </cell>
          <cell r="D705" t="str">
            <v>MAQUINARIA, HERRAMIENTA Y EQUIPO PUESTO EN OBRA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DESCRIPCION</v>
          </cell>
          <cell r="E706">
            <v>0</v>
          </cell>
          <cell r="F706" t="str">
            <v>UND</v>
          </cell>
          <cell r="G706" t="str">
            <v>Vr. Unitario</v>
          </cell>
          <cell r="H706" t="str">
            <v>Redndim.</v>
          </cell>
          <cell r="I706" t="str">
            <v>Vr Total</v>
          </cell>
          <cell r="J706">
            <v>0</v>
          </cell>
        </row>
        <row r="707">
          <cell r="A707" t="str">
            <v xml:space="preserve">HM           </v>
          </cell>
          <cell r="B707" t="str">
            <v>Maquinaria</v>
          </cell>
          <cell r="C707">
            <v>0</v>
          </cell>
          <cell r="D707" t="str">
            <v>HERRAMIENTA MENOR</v>
          </cell>
          <cell r="E707">
            <v>0</v>
          </cell>
          <cell r="F707" t="str">
            <v>UND</v>
          </cell>
          <cell r="G707">
            <v>1300</v>
          </cell>
          <cell r="H707">
            <v>6.5000000000000002E-2</v>
          </cell>
          <cell r="I707">
            <v>85</v>
          </cell>
          <cell r="J707">
            <v>0</v>
          </cell>
        </row>
        <row r="708">
          <cell r="A708">
            <v>0</v>
          </cell>
          <cell r="B708">
            <v>0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</row>
        <row r="709">
          <cell r="A709">
            <v>0</v>
          </cell>
          <cell r="B709">
            <v>0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</row>
        <row r="711">
          <cell r="A711">
            <v>0</v>
          </cell>
          <cell r="B711">
            <v>0</v>
          </cell>
          <cell r="C711">
            <v>0</v>
          </cell>
          <cell r="D711" t="str">
            <v>SUBTOTAL</v>
          </cell>
          <cell r="E711">
            <v>0</v>
          </cell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85</v>
          </cell>
        </row>
        <row r="712">
          <cell r="A712">
            <v>0</v>
          </cell>
          <cell r="B712">
            <v>0</v>
          </cell>
          <cell r="C712">
            <v>0</v>
          </cell>
          <cell r="D712" t="str">
            <v>MATERIALES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DESCRIPCION</v>
          </cell>
          <cell r="E713">
            <v>0</v>
          </cell>
          <cell r="F713" t="str">
            <v>UND</v>
          </cell>
          <cell r="G713" t="str">
            <v>Vr. Unitario</v>
          </cell>
          <cell r="H713" t="str">
            <v>Redndim.</v>
          </cell>
          <cell r="I713" t="str">
            <v>Vr Total</v>
          </cell>
          <cell r="J713">
            <v>0</v>
          </cell>
        </row>
        <row r="714">
          <cell r="A714" t="str">
            <v xml:space="preserve">LIJA         </v>
          </cell>
          <cell r="B714" t="str">
            <v>Material</v>
          </cell>
          <cell r="C714">
            <v>0</v>
          </cell>
          <cell r="D714" t="str">
            <v>LIJA DE AGUA 140</v>
          </cell>
          <cell r="E714">
            <v>0</v>
          </cell>
          <cell r="F714" t="str">
            <v>PL</v>
          </cell>
          <cell r="G714">
            <v>1100</v>
          </cell>
          <cell r="H714">
            <v>0.06</v>
          </cell>
          <cell r="I714">
            <v>66</v>
          </cell>
          <cell r="J714">
            <v>0</v>
          </cell>
        </row>
        <row r="715">
          <cell r="A715" t="str">
            <v xml:space="preserve">THINER       </v>
          </cell>
          <cell r="B715" t="str">
            <v>Material</v>
          </cell>
          <cell r="C715">
            <v>0</v>
          </cell>
          <cell r="D715" t="str">
            <v>THINNER</v>
          </cell>
          <cell r="E715">
            <v>0</v>
          </cell>
          <cell r="F715" t="str">
            <v>GLN</v>
          </cell>
          <cell r="G715">
            <v>15000</v>
          </cell>
          <cell r="H715">
            <v>0.03</v>
          </cell>
          <cell r="I715">
            <v>450</v>
          </cell>
          <cell r="J715">
            <v>0</v>
          </cell>
        </row>
        <row r="716">
          <cell r="A716" t="str">
            <v xml:space="preserve">ESMALTE      </v>
          </cell>
          <cell r="B716" t="str">
            <v>Material</v>
          </cell>
          <cell r="C716">
            <v>0</v>
          </cell>
          <cell r="D716" t="str">
            <v>ESMALTE</v>
          </cell>
          <cell r="E716">
            <v>0</v>
          </cell>
          <cell r="F716" t="str">
            <v>GLN</v>
          </cell>
          <cell r="G716">
            <v>35000</v>
          </cell>
          <cell r="H716">
            <v>5.2999999999999999E-2</v>
          </cell>
          <cell r="I716">
            <v>1855</v>
          </cell>
          <cell r="J716">
            <v>0</v>
          </cell>
        </row>
        <row r="717">
          <cell r="A717">
            <v>0</v>
          </cell>
          <cell r="B717">
            <v>0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</row>
        <row r="718">
          <cell r="A718">
            <v>0</v>
          </cell>
          <cell r="B718">
            <v>0</v>
          </cell>
          <cell r="C718">
            <v>0</v>
          </cell>
          <cell r="D718" t="str">
            <v>SUBTOTAL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2371</v>
          </cell>
        </row>
        <row r="719">
          <cell r="A719">
            <v>0</v>
          </cell>
          <cell r="B719">
            <v>0</v>
          </cell>
          <cell r="C719">
            <v>0</v>
          </cell>
          <cell r="D719" t="str">
            <v>MANO DE OBRA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 t="str">
            <v>DESCRIPCION</v>
          </cell>
          <cell r="E720">
            <v>0</v>
          </cell>
          <cell r="F720" t="str">
            <v>UND</v>
          </cell>
          <cell r="G720" t="str">
            <v>Vr. Unitario</v>
          </cell>
          <cell r="H720" t="str">
            <v>Redndim.</v>
          </cell>
          <cell r="I720" t="str">
            <v>Vr Total</v>
          </cell>
          <cell r="J720">
            <v>0</v>
          </cell>
        </row>
        <row r="721">
          <cell r="A721" t="str">
            <v>1OF1AYPINTURA</v>
          </cell>
          <cell r="B721" t="str">
            <v>Mano de obra</v>
          </cell>
          <cell r="C721">
            <v>0</v>
          </cell>
          <cell r="D721" t="str">
            <v>MANO DE OBRA PINTURA ( 1 AYUDANTE - 1 OFICIAL)</v>
          </cell>
          <cell r="E721">
            <v>0</v>
          </cell>
          <cell r="F721" t="str">
            <v>HR</v>
          </cell>
          <cell r="G721">
            <v>18462</v>
          </cell>
          <cell r="H721">
            <v>0.24</v>
          </cell>
          <cell r="I721">
            <v>4431</v>
          </cell>
          <cell r="J721">
            <v>0</v>
          </cell>
        </row>
        <row r="722">
          <cell r="A722">
            <v>0</v>
          </cell>
          <cell r="B722">
            <v>0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</row>
        <row r="725">
          <cell r="A725">
            <v>0</v>
          </cell>
          <cell r="B725">
            <v>0</v>
          </cell>
          <cell r="C725">
            <v>0</v>
          </cell>
          <cell r="D725" t="str">
            <v>SUBTOTAL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4431</v>
          </cell>
        </row>
        <row r="726">
          <cell r="A726">
            <v>0</v>
          </cell>
          <cell r="B726">
            <v>0</v>
          </cell>
          <cell r="C726">
            <v>0</v>
          </cell>
          <cell r="D726" t="str">
            <v>TRANSPORTE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</row>
        <row r="727">
          <cell r="A727">
            <v>0</v>
          </cell>
          <cell r="B727">
            <v>0</v>
          </cell>
          <cell r="C727">
            <v>0</v>
          </cell>
          <cell r="D727" t="str">
            <v>DESCRIPCION</v>
          </cell>
          <cell r="E727">
            <v>0</v>
          </cell>
          <cell r="F727" t="str">
            <v>UND</v>
          </cell>
          <cell r="G727" t="str">
            <v>Vr. Unitario</v>
          </cell>
          <cell r="H727" t="str">
            <v>Redndim.</v>
          </cell>
          <cell r="I727" t="str">
            <v>Vr Total</v>
          </cell>
          <cell r="J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  <cell r="J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  <cell r="J730">
            <v>0</v>
          </cell>
        </row>
        <row r="731">
          <cell r="A731">
            <v>0</v>
          </cell>
          <cell r="B731">
            <v>0</v>
          </cell>
          <cell r="C731">
            <v>0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</row>
        <row r="732">
          <cell r="A732">
            <v>0</v>
          </cell>
          <cell r="B732">
            <v>0</v>
          </cell>
          <cell r="C732">
            <v>0</v>
          </cell>
          <cell r="D732" t="str">
            <v>SUBTOTAL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  <cell r="I732">
            <v>0</v>
          </cell>
          <cell r="J732">
            <v>0</v>
          </cell>
        </row>
        <row r="733">
          <cell r="A733">
            <v>0</v>
          </cell>
          <cell r="B733">
            <v>0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</row>
        <row r="734">
          <cell r="A734" t="str">
            <v>1.6.3</v>
          </cell>
          <cell r="B734">
            <v>0</v>
          </cell>
          <cell r="C734">
            <v>0</v>
          </cell>
          <cell r="D734" t="str">
            <v>TOTAL COSTO UNITARIO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6887</v>
          </cell>
        </row>
        <row r="735">
          <cell r="A735">
            <v>0</v>
          </cell>
          <cell r="B735">
            <v>0</v>
          </cell>
          <cell r="C735">
            <v>0</v>
          </cell>
          <cell r="E735">
            <v>0</v>
          </cell>
          <cell r="F735">
            <v>0</v>
          </cell>
          <cell r="H735">
            <v>0</v>
          </cell>
          <cell r="I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</row>
        <row r="737">
          <cell r="A737">
            <v>0</v>
          </cell>
          <cell r="B737">
            <v>0</v>
          </cell>
          <cell r="C737">
            <v>0</v>
          </cell>
          <cell r="D737">
            <v>0</v>
          </cell>
          <cell r="E737" t="str">
            <v>ADECUACION DE LAS INSTALACIONES DE LA INSTITUCION EDUCATIVA JESUS MARIA AGUIRRE CHARRY 
DEL MUNICIPIO DE AIPE, HUILA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</row>
        <row r="738">
          <cell r="A738">
            <v>0</v>
          </cell>
          <cell r="B738">
            <v>0</v>
          </cell>
          <cell r="C738">
            <v>0</v>
          </cell>
          <cell r="D738">
            <v>0</v>
          </cell>
          <cell r="E738" t="str">
            <v>ANÁLISIS DE PRECIOS UNITARIOS      A.P.U.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</row>
        <row r="740">
          <cell r="A740">
            <v>0</v>
          </cell>
          <cell r="B740">
            <v>0</v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  <cell r="J740">
            <v>0</v>
          </cell>
        </row>
        <row r="741">
          <cell r="A741">
            <v>0</v>
          </cell>
          <cell r="B741">
            <v>0</v>
          </cell>
          <cell r="C741">
            <v>0</v>
          </cell>
          <cell r="D741" t="str">
            <v>CAPITULO</v>
          </cell>
          <cell r="E741" t="str">
            <v>ITEM</v>
          </cell>
          <cell r="F741" t="str">
            <v>DESCRIPCION</v>
          </cell>
          <cell r="G741">
            <v>0</v>
          </cell>
          <cell r="H741">
            <v>0</v>
          </cell>
          <cell r="I741">
            <v>0</v>
          </cell>
          <cell r="J741" t="str">
            <v>UNIDAD</v>
          </cell>
        </row>
        <row r="742">
          <cell r="B742" t="str">
            <v>Partida</v>
          </cell>
          <cell r="C742">
            <v>0</v>
          </cell>
          <cell r="D742" t="str">
            <v>1.7</v>
          </cell>
          <cell r="E742" t="str">
            <v>1.7.1</v>
          </cell>
          <cell r="F742" t="str">
            <v>ACOMETIDA BIFASICA 2#8 + 1#8 + 1#8 TUBO 1" EMT</v>
          </cell>
          <cell r="G742">
            <v>0</v>
          </cell>
          <cell r="H742">
            <v>0</v>
          </cell>
          <cell r="I742">
            <v>0</v>
          </cell>
          <cell r="J742" t="str">
            <v>M</v>
          </cell>
        </row>
        <row r="743">
          <cell r="A743">
            <v>0</v>
          </cell>
          <cell r="B743">
            <v>0</v>
          </cell>
          <cell r="C743">
            <v>0</v>
          </cell>
          <cell r="D743" t="str">
            <v>MAQUINARIA, HERRAMIENTA Y EQUIPO PUESTO EN OBRA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I743">
            <v>0</v>
          </cell>
          <cell r="J743">
            <v>0</v>
          </cell>
        </row>
        <row r="744">
          <cell r="A744">
            <v>0</v>
          </cell>
          <cell r="B744">
            <v>0</v>
          </cell>
          <cell r="C744">
            <v>0</v>
          </cell>
          <cell r="D744" t="str">
            <v>DESCRIPCION</v>
          </cell>
          <cell r="E744">
            <v>0</v>
          </cell>
          <cell r="F744" t="str">
            <v>UND</v>
          </cell>
          <cell r="G744" t="str">
            <v>Vr. Unitario</v>
          </cell>
          <cell r="H744" t="str">
            <v>Redndim.</v>
          </cell>
          <cell r="I744" t="str">
            <v>Vr Total</v>
          </cell>
          <cell r="J744">
            <v>0</v>
          </cell>
        </row>
        <row r="745">
          <cell r="A745" t="str">
            <v xml:space="preserve">HM           </v>
          </cell>
          <cell r="B745" t="str">
            <v>Maquinaria</v>
          </cell>
          <cell r="C745">
            <v>0</v>
          </cell>
          <cell r="D745" t="str">
            <v>HERRAMIENTA MENOR</v>
          </cell>
          <cell r="E745">
            <v>0</v>
          </cell>
          <cell r="F745" t="str">
            <v>UND</v>
          </cell>
          <cell r="G745">
            <v>1300</v>
          </cell>
          <cell r="H745">
            <v>0.1</v>
          </cell>
          <cell r="I745">
            <v>130</v>
          </cell>
          <cell r="J745">
            <v>0</v>
          </cell>
        </row>
        <row r="746">
          <cell r="A746">
            <v>0</v>
          </cell>
          <cell r="B746">
            <v>0</v>
          </cell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</row>
        <row r="747">
          <cell r="A747">
            <v>0</v>
          </cell>
          <cell r="B747">
            <v>0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</row>
        <row r="748">
          <cell r="A748">
            <v>0</v>
          </cell>
          <cell r="B748">
            <v>0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</row>
        <row r="749">
          <cell r="A749">
            <v>0</v>
          </cell>
          <cell r="B749">
            <v>0</v>
          </cell>
          <cell r="C749">
            <v>0</v>
          </cell>
          <cell r="D749" t="str">
            <v>SUBTOTAL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130</v>
          </cell>
        </row>
        <row r="750">
          <cell r="A750">
            <v>0</v>
          </cell>
          <cell r="B750">
            <v>0</v>
          </cell>
          <cell r="C750">
            <v>0</v>
          </cell>
          <cell r="D750" t="str">
            <v>MATERIALES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</row>
        <row r="751">
          <cell r="A751">
            <v>0</v>
          </cell>
          <cell r="B751">
            <v>0</v>
          </cell>
          <cell r="C751">
            <v>0</v>
          </cell>
          <cell r="D751" t="str">
            <v>DESCRIPCION</v>
          </cell>
          <cell r="E751">
            <v>0</v>
          </cell>
          <cell r="F751" t="str">
            <v>UND</v>
          </cell>
          <cell r="G751" t="str">
            <v>Vr. Unitario</v>
          </cell>
          <cell r="H751" t="str">
            <v>Redndim.</v>
          </cell>
          <cell r="I751" t="str">
            <v>Vr Total</v>
          </cell>
          <cell r="J751">
            <v>0</v>
          </cell>
        </row>
        <row r="752">
          <cell r="A752" t="str">
            <v xml:space="preserve">TUBOEMT1     </v>
          </cell>
          <cell r="B752" t="str">
            <v>Material</v>
          </cell>
          <cell r="C752">
            <v>0</v>
          </cell>
          <cell r="D752" t="str">
            <v>TUBO CONDUIT EMT GALVANIZADO COL ROLL 1" X 3M</v>
          </cell>
          <cell r="E752">
            <v>0</v>
          </cell>
          <cell r="F752" t="str">
            <v>UND</v>
          </cell>
          <cell r="G752">
            <v>29000</v>
          </cell>
          <cell r="H752">
            <v>0.4</v>
          </cell>
          <cell r="I752">
            <v>11600</v>
          </cell>
          <cell r="J752">
            <v>0</v>
          </cell>
        </row>
        <row r="753">
          <cell r="A753" t="str">
            <v xml:space="preserve">CABLE8       </v>
          </cell>
          <cell r="B753" t="str">
            <v>Material</v>
          </cell>
          <cell r="C753">
            <v>0</v>
          </cell>
          <cell r="D753" t="str">
            <v>CABLE COBRE No. 8</v>
          </cell>
          <cell r="E753">
            <v>0</v>
          </cell>
          <cell r="F753" t="str">
            <v>M</v>
          </cell>
          <cell r="G753">
            <v>5250</v>
          </cell>
          <cell r="H753">
            <v>3.15</v>
          </cell>
          <cell r="I753">
            <v>16538</v>
          </cell>
          <cell r="J753">
            <v>0</v>
          </cell>
        </row>
        <row r="754">
          <cell r="A754" t="str">
            <v xml:space="preserve">LIMPIADORPVC </v>
          </cell>
          <cell r="B754" t="str">
            <v>Material</v>
          </cell>
          <cell r="C754">
            <v>0</v>
          </cell>
          <cell r="D754" t="str">
            <v>LIMPIADOR PVC 1/4</v>
          </cell>
          <cell r="E754">
            <v>0</v>
          </cell>
          <cell r="F754" t="str">
            <v>UND</v>
          </cell>
          <cell r="G754">
            <v>35000</v>
          </cell>
          <cell r="H754">
            <v>6.0000000000000001E-3</v>
          </cell>
          <cell r="I754">
            <v>210</v>
          </cell>
          <cell r="J754">
            <v>0</v>
          </cell>
        </row>
        <row r="755">
          <cell r="A755" t="str">
            <v xml:space="preserve">SOLDADURAPVC </v>
          </cell>
          <cell r="B755" t="str">
            <v>Material</v>
          </cell>
          <cell r="C755">
            <v>0</v>
          </cell>
          <cell r="D755" t="str">
            <v>SOLDADURA PVC 1/4</v>
          </cell>
          <cell r="E755">
            <v>0</v>
          </cell>
          <cell r="F755" t="str">
            <v>UN</v>
          </cell>
          <cell r="G755">
            <v>77190</v>
          </cell>
          <cell r="H755">
            <v>6.0000000000000001E-3</v>
          </cell>
          <cell r="I755">
            <v>463</v>
          </cell>
          <cell r="J755">
            <v>0</v>
          </cell>
        </row>
        <row r="756">
          <cell r="A756">
            <v>0</v>
          </cell>
          <cell r="B756">
            <v>0</v>
          </cell>
          <cell r="C756">
            <v>0</v>
          </cell>
          <cell r="D756" t="str">
            <v>SUBTOTAL</v>
          </cell>
          <cell r="E756">
            <v>0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28811</v>
          </cell>
        </row>
        <row r="757">
          <cell r="A757">
            <v>0</v>
          </cell>
          <cell r="B757">
            <v>0</v>
          </cell>
          <cell r="C757">
            <v>0</v>
          </cell>
          <cell r="D757" t="str">
            <v>MANO DE OBRA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</row>
        <row r="758">
          <cell r="A758">
            <v>0</v>
          </cell>
          <cell r="B758">
            <v>0</v>
          </cell>
          <cell r="C758">
            <v>0</v>
          </cell>
          <cell r="D758" t="str">
            <v>DESCRIPCION</v>
          </cell>
          <cell r="E758">
            <v>0</v>
          </cell>
          <cell r="F758" t="str">
            <v>UND</v>
          </cell>
          <cell r="G758" t="str">
            <v>Vr. Unitario</v>
          </cell>
          <cell r="H758" t="str">
            <v>Redndim.</v>
          </cell>
          <cell r="I758" t="str">
            <v>Vr Total</v>
          </cell>
          <cell r="J758">
            <v>0</v>
          </cell>
        </row>
        <row r="759">
          <cell r="A759" t="str">
            <v>1OF1AYELECTRI</v>
          </cell>
          <cell r="B759" t="str">
            <v>Mano de obra</v>
          </cell>
          <cell r="C759">
            <v>0</v>
          </cell>
          <cell r="D759" t="str">
            <v>MANO DE OBRA ELECTRICA (1 AYUDANTE - 1 OFICIAL)</v>
          </cell>
          <cell r="E759">
            <v>0</v>
          </cell>
          <cell r="F759" t="str">
            <v>HR</v>
          </cell>
          <cell r="G759">
            <v>21819</v>
          </cell>
          <cell r="H759">
            <v>0.38</v>
          </cell>
          <cell r="I759">
            <v>8291</v>
          </cell>
          <cell r="J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</row>
        <row r="762">
          <cell r="A762">
            <v>0</v>
          </cell>
          <cell r="B762">
            <v>0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</row>
        <row r="763">
          <cell r="A763">
            <v>0</v>
          </cell>
          <cell r="B763">
            <v>0</v>
          </cell>
          <cell r="C763">
            <v>0</v>
          </cell>
          <cell r="D763" t="str">
            <v>SUBTOTAL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8291</v>
          </cell>
        </row>
        <row r="764">
          <cell r="A764">
            <v>0</v>
          </cell>
          <cell r="B764">
            <v>0</v>
          </cell>
          <cell r="C764">
            <v>0</v>
          </cell>
          <cell r="D764" t="str">
            <v>TRANSPORTE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</row>
        <row r="765">
          <cell r="A765">
            <v>0</v>
          </cell>
          <cell r="B765">
            <v>0</v>
          </cell>
          <cell r="C765">
            <v>0</v>
          </cell>
          <cell r="D765" t="str">
            <v>DESCRIPCION</v>
          </cell>
          <cell r="E765">
            <v>0</v>
          </cell>
          <cell r="F765" t="str">
            <v>UND</v>
          </cell>
          <cell r="G765" t="str">
            <v>Vr. Unitario</v>
          </cell>
          <cell r="H765" t="str">
            <v>Redndim.</v>
          </cell>
          <cell r="I765" t="str">
            <v>Vr Total</v>
          </cell>
          <cell r="J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</row>
        <row r="768">
          <cell r="A768">
            <v>0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</row>
        <row r="769">
          <cell r="A769">
            <v>0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I769">
            <v>0</v>
          </cell>
          <cell r="J769">
            <v>0</v>
          </cell>
        </row>
        <row r="770">
          <cell r="A770">
            <v>0</v>
          </cell>
          <cell r="B770">
            <v>0</v>
          </cell>
          <cell r="C770">
            <v>0</v>
          </cell>
          <cell r="D770" t="str">
            <v>SUBTOTAL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I770">
            <v>0</v>
          </cell>
          <cell r="J770">
            <v>0</v>
          </cell>
        </row>
        <row r="771">
          <cell r="A771">
            <v>0</v>
          </cell>
          <cell r="B771">
            <v>0</v>
          </cell>
          <cell r="C771">
            <v>0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</row>
        <row r="772">
          <cell r="A772" t="str">
            <v>1.7.1</v>
          </cell>
          <cell r="B772">
            <v>0</v>
          </cell>
          <cell r="C772">
            <v>0</v>
          </cell>
          <cell r="D772" t="str">
            <v>TOTAL COSTO UNITARIO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  <cell r="I772">
            <v>0</v>
          </cell>
          <cell r="J772">
            <v>37232</v>
          </cell>
        </row>
        <row r="773">
          <cell r="A773">
            <v>0</v>
          </cell>
          <cell r="B773">
            <v>0</v>
          </cell>
          <cell r="C773">
            <v>0</v>
          </cell>
          <cell r="E773">
            <v>0</v>
          </cell>
          <cell r="F773">
            <v>0</v>
          </cell>
          <cell r="H773">
            <v>0</v>
          </cell>
          <cell r="I773">
            <v>0</v>
          </cell>
        </row>
        <row r="774">
          <cell r="A774">
            <v>0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</row>
        <row r="775">
          <cell r="A775">
            <v>0</v>
          </cell>
          <cell r="B775">
            <v>0</v>
          </cell>
          <cell r="C775">
            <v>0</v>
          </cell>
          <cell r="D775">
            <v>0</v>
          </cell>
          <cell r="E775" t="str">
            <v>ADECUACION DE LAS INSTALACIONES DE LA INSTITUCION EDUCATIVA JESUS MARIA AGUIRRE CHARRY 
DEL MUNICIPIO DE AIPE, HUILA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</row>
        <row r="776">
          <cell r="A776">
            <v>0</v>
          </cell>
          <cell r="B776">
            <v>0</v>
          </cell>
          <cell r="C776">
            <v>0</v>
          </cell>
          <cell r="D776">
            <v>0</v>
          </cell>
          <cell r="E776" t="str">
            <v>ANÁLISIS DE PRECIOS UNITARIOS      A.P.U.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</row>
        <row r="777">
          <cell r="A777">
            <v>0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</row>
        <row r="778">
          <cell r="A778">
            <v>0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</row>
        <row r="779">
          <cell r="A779">
            <v>0</v>
          </cell>
          <cell r="B779">
            <v>0</v>
          </cell>
          <cell r="C779">
            <v>0</v>
          </cell>
          <cell r="D779" t="str">
            <v>CAPITULO</v>
          </cell>
          <cell r="E779" t="str">
            <v>ITEM</v>
          </cell>
          <cell r="F779" t="str">
            <v>DESCRIPCION</v>
          </cell>
          <cell r="G779">
            <v>0</v>
          </cell>
          <cell r="H779">
            <v>0</v>
          </cell>
          <cell r="I779">
            <v>0</v>
          </cell>
          <cell r="J779" t="str">
            <v>UNIDAD</v>
          </cell>
        </row>
        <row r="780">
          <cell r="B780" t="str">
            <v>Partida</v>
          </cell>
          <cell r="C780">
            <v>0</v>
          </cell>
          <cell r="D780" t="str">
            <v>1.7</v>
          </cell>
          <cell r="E780" t="str">
            <v>1.7.2</v>
          </cell>
          <cell r="F780" t="str">
            <v>SALIDA LAMPARA LED DE 150WX220V</v>
          </cell>
          <cell r="G780">
            <v>0</v>
          </cell>
          <cell r="H780">
            <v>0</v>
          </cell>
          <cell r="I780">
            <v>0</v>
          </cell>
          <cell r="J780" t="str">
            <v>UND</v>
          </cell>
        </row>
        <row r="781">
          <cell r="A781">
            <v>0</v>
          </cell>
          <cell r="B781">
            <v>0</v>
          </cell>
          <cell r="C781">
            <v>0</v>
          </cell>
          <cell r="D781" t="str">
            <v>MAQUINARIA, HERRAMIENTA Y EQUIPO PUESTO EN OBRA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</row>
        <row r="782">
          <cell r="A782">
            <v>0</v>
          </cell>
          <cell r="B782">
            <v>0</v>
          </cell>
          <cell r="C782">
            <v>0</v>
          </cell>
          <cell r="D782" t="str">
            <v>DESCRIPCION</v>
          </cell>
          <cell r="E782">
            <v>0</v>
          </cell>
          <cell r="F782" t="str">
            <v>UND</v>
          </cell>
          <cell r="G782" t="str">
            <v>Vr. Unitario</v>
          </cell>
          <cell r="H782" t="str">
            <v>Redndim.</v>
          </cell>
          <cell r="I782" t="str">
            <v>Vr Total</v>
          </cell>
          <cell r="J782">
            <v>0</v>
          </cell>
        </row>
        <row r="783">
          <cell r="A783" t="str">
            <v xml:space="preserve">HM           </v>
          </cell>
          <cell r="B783" t="str">
            <v>Maquinaria</v>
          </cell>
          <cell r="C783">
            <v>0</v>
          </cell>
          <cell r="D783" t="str">
            <v>HERRAMIENTA MENOR</v>
          </cell>
          <cell r="E783">
            <v>0</v>
          </cell>
          <cell r="F783" t="str">
            <v>UND</v>
          </cell>
          <cell r="G783">
            <v>1300</v>
          </cell>
          <cell r="H783">
            <v>2</v>
          </cell>
          <cell r="I783">
            <v>2600</v>
          </cell>
          <cell r="J783">
            <v>0</v>
          </cell>
        </row>
        <row r="784">
          <cell r="A784" t="str">
            <v xml:space="preserve">ANDAMIO      </v>
          </cell>
          <cell r="B784" t="str">
            <v>Maquinaria</v>
          </cell>
          <cell r="C784">
            <v>0</v>
          </cell>
          <cell r="D784" t="str">
            <v>ANDAMIO INCLUYE TABLON</v>
          </cell>
          <cell r="E784">
            <v>0</v>
          </cell>
          <cell r="F784" t="str">
            <v>DIA</v>
          </cell>
          <cell r="G784">
            <v>3000</v>
          </cell>
          <cell r="H784">
            <v>4</v>
          </cell>
          <cell r="I784">
            <v>12000</v>
          </cell>
          <cell r="J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</row>
        <row r="787">
          <cell r="A787">
            <v>0</v>
          </cell>
          <cell r="B787">
            <v>0</v>
          </cell>
          <cell r="C787">
            <v>0</v>
          </cell>
          <cell r="D787" t="str">
            <v>SUBTOTAL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14600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MATERIALES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</row>
        <row r="789">
          <cell r="A789">
            <v>0</v>
          </cell>
          <cell r="B789">
            <v>0</v>
          </cell>
          <cell r="C789">
            <v>0</v>
          </cell>
          <cell r="D789" t="str">
            <v>DESCRIPCION</v>
          </cell>
          <cell r="E789">
            <v>0</v>
          </cell>
          <cell r="F789" t="str">
            <v>UND</v>
          </cell>
          <cell r="G789" t="str">
            <v>Vr. Unitario</v>
          </cell>
          <cell r="H789" t="str">
            <v>Redndim.</v>
          </cell>
          <cell r="I789" t="str">
            <v>Vr Total</v>
          </cell>
          <cell r="J789">
            <v>0</v>
          </cell>
        </row>
        <row r="790">
          <cell r="A790" t="str">
            <v xml:space="preserve">CAJA         </v>
          </cell>
          <cell r="B790" t="str">
            <v>Material</v>
          </cell>
          <cell r="C790">
            <v>0</v>
          </cell>
          <cell r="D790" t="str">
            <v>CAJILLA GALVANIZADA</v>
          </cell>
          <cell r="E790">
            <v>0</v>
          </cell>
          <cell r="F790" t="str">
            <v>UND</v>
          </cell>
          <cell r="G790">
            <v>2000</v>
          </cell>
          <cell r="H790">
            <v>2</v>
          </cell>
          <cell r="I790">
            <v>4000</v>
          </cell>
          <cell r="J790">
            <v>0</v>
          </cell>
        </row>
        <row r="791">
          <cell r="A791" t="str">
            <v>TERMINALEMT3-</v>
          </cell>
          <cell r="B791" t="str">
            <v>Material</v>
          </cell>
          <cell r="C791">
            <v>0</v>
          </cell>
          <cell r="D791" t="str">
            <v>TERMINAL EMT 3/4</v>
          </cell>
          <cell r="E791">
            <v>0</v>
          </cell>
          <cell r="F791" t="str">
            <v>UND</v>
          </cell>
          <cell r="G791">
            <v>1000</v>
          </cell>
          <cell r="H791">
            <v>2</v>
          </cell>
          <cell r="I791">
            <v>2000</v>
          </cell>
          <cell r="J791">
            <v>0</v>
          </cell>
        </row>
        <row r="792">
          <cell r="A792" t="str">
            <v xml:space="preserve">CABLE8       </v>
          </cell>
          <cell r="B792" t="str">
            <v>Material</v>
          </cell>
          <cell r="C792">
            <v>0</v>
          </cell>
          <cell r="D792" t="str">
            <v>CABLE COBRE No. 8</v>
          </cell>
          <cell r="E792">
            <v>0</v>
          </cell>
          <cell r="F792" t="str">
            <v>M</v>
          </cell>
          <cell r="G792">
            <v>5250</v>
          </cell>
          <cell r="H792">
            <v>42</v>
          </cell>
          <cell r="I792">
            <v>220500</v>
          </cell>
          <cell r="J792">
            <v>0</v>
          </cell>
        </row>
        <row r="793">
          <cell r="A793" t="str">
            <v xml:space="preserve">TUBOEMT3-4   </v>
          </cell>
          <cell r="B793" t="str">
            <v>Material</v>
          </cell>
          <cell r="C793">
            <v>0</v>
          </cell>
          <cell r="D793" t="str">
            <v>TUBERIA EMT 3/4X 3M</v>
          </cell>
          <cell r="E793">
            <v>0</v>
          </cell>
          <cell r="F793" t="str">
            <v>UND</v>
          </cell>
          <cell r="G793">
            <v>14000</v>
          </cell>
          <cell r="H793">
            <v>5</v>
          </cell>
          <cell r="I793">
            <v>70000</v>
          </cell>
          <cell r="J793">
            <v>0</v>
          </cell>
        </row>
        <row r="794">
          <cell r="A794">
            <v>0</v>
          </cell>
          <cell r="B794">
            <v>0</v>
          </cell>
          <cell r="C794">
            <v>0</v>
          </cell>
          <cell r="D794" t="str">
            <v>SUBTOTAL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296500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MANO DE OBRA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</row>
        <row r="796">
          <cell r="A796">
            <v>0</v>
          </cell>
          <cell r="B796">
            <v>0</v>
          </cell>
          <cell r="C796">
            <v>0</v>
          </cell>
          <cell r="D796" t="str">
            <v>DESCRIPCION</v>
          </cell>
          <cell r="E796">
            <v>0</v>
          </cell>
          <cell r="F796" t="str">
            <v>UND</v>
          </cell>
          <cell r="G796" t="str">
            <v>Vr. Unitario</v>
          </cell>
          <cell r="H796" t="str">
            <v>Redndim.</v>
          </cell>
          <cell r="I796" t="str">
            <v>Vr Total</v>
          </cell>
          <cell r="J796">
            <v>0</v>
          </cell>
        </row>
        <row r="797">
          <cell r="A797" t="str">
            <v xml:space="preserve">1OF1AY       </v>
          </cell>
          <cell r="B797" t="str">
            <v>Mano de obra</v>
          </cell>
          <cell r="C797">
            <v>0</v>
          </cell>
          <cell r="D797" t="str">
            <v>MANO DE OBRA ALBAÑILERIA (1 OFICIAL - 1 AYUDANTE)</v>
          </cell>
          <cell r="E797">
            <v>0</v>
          </cell>
          <cell r="F797" t="str">
            <v>HR</v>
          </cell>
          <cell r="G797">
            <v>16784</v>
          </cell>
          <cell r="H797">
            <v>6</v>
          </cell>
          <cell r="I797">
            <v>100704</v>
          </cell>
          <cell r="J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  <cell r="I798">
            <v>0</v>
          </cell>
          <cell r="J798">
            <v>0</v>
          </cell>
        </row>
        <row r="799">
          <cell r="A799">
            <v>0</v>
          </cell>
          <cell r="B799">
            <v>0</v>
          </cell>
          <cell r="C799">
            <v>0</v>
          </cell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</row>
        <row r="800">
          <cell r="A800">
            <v>0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  <cell r="J800">
            <v>0</v>
          </cell>
        </row>
        <row r="801">
          <cell r="A801">
            <v>0</v>
          </cell>
          <cell r="B801">
            <v>0</v>
          </cell>
          <cell r="C801">
            <v>0</v>
          </cell>
          <cell r="D801" t="str">
            <v>SUBTOTAL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100704</v>
          </cell>
        </row>
        <row r="802">
          <cell r="A802">
            <v>0</v>
          </cell>
          <cell r="B802">
            <v>0</v>
          </cell>
          <cell r="C802">
            <v>0</v>
          </cell>
          <cell r="D802" t="str">
            <v>TRANSPORTE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  <cell r="J802">
            <v>0</v>
          </cell>
        </row>
        <row r="803">
          <cell r="A803">
            <v>0</v>
          </cell>
          <cell r="B803">
            <v>0</v>
          </cell>
          <cell r="C803">
            <v>0</v>
          </cell>
          <cell r="D803" t="str">
            <v>DESCRIPCION</v>
          </cell>
          <cell r="E803">
            <v>0</v>
          </cell>
          <cell r="F803" t="str">
            <v>UND</v>
          </cell>
          <cell r="G803" t="str">
            <v>Vr. Unitario</v>
          </cell>
          <cell r="H803" t="str">
            <v>Redndim.</v>
          </cell>
          <cell r="I803" t="str">
            <v>Vr Total</v>
          </cell>
          <cell r="J803">
            <v>0</v>
          </cell>
        </row>
        <row r="804">
          <cell r="A804">
            <v>0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</row>
        <row r="805">
          <cell r="A805">
            <v>0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</row>
        <row r="806">
          <cell r="A806">
            <v>0</v>
          </cell>
          <cell r="B806">
            <v>0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</row>
        <row r="807">
          <cell r="A807">
            <v>0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</row>
        <row r="808">
          <cell r="A808">
            <v>0</v>
          </cell>
          <cell r="B808">
            <v>0</v>
          </cell>
          <cell r="C808">
            <v>0</v>
          </cell>
          <cell r="D808" t="str">
            <v>SUBTOTAL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</row>
        <row r="809">
          <cell r="A809">
            <v>0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0</v>
          </cell>
          <cell r="I809">
            <v>0</v>
          </cell>
          <cell r="J809">
            <v>0</v>
          </cell>
        </row>
        <row r="810">
          <cell r="A810" t="str">
            <v>1.7.2</v>
          </cell>
          <cell r="B810">
            <v>0</v>
          </cell>
          <cell r="C810">
            <v>0</v>
          </cell>
          <cell r="D810" t="str">
            <v>TOTAL COSTO UNITARIO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I810">
            <v>0</v>
          </cell>
          <cell r="J810">
            <v>411804</v>
          </cell>
        </row>
        <row r="811">
          <cell r="A811">
            <v>0</v>
          </cell>
          <cell r="B811">
            <v>0</v>
          </cell>
          <cell r="C811">
            <v>0</v>
          </cell>
          <cell r="E811">
            <v>0</v>
          </cell>
          <cell r="F811">
            <v>0</v>
          </cell>
          <cell r="H811">
            <v>0</v>
          </cell>
          <cell r="I811">
            <v>0</v>
          </cell>
        </row>
        <row r="812">
          <cell r="A812">
            <v>0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</row>
        <row r="813">
          <cell r="A813">
            <v>0</v>
          </cell>
          <cell r="B813">
            <v>0</v>
          </cell>
          <cell r="C813">
            <v>0</v>
          </cell>
          <cell r="D813">
            <v>0</v>
          </cell>
          <cell r="E813" t="str">
            <v>ADECUACION DE LAS INSTALACIONES DE LA INSTITUCION EDUCATIVA JESUS MARIA AGUIRRE CHARRY 
DEL MUNICIPIO DE AIPE, HUILA</v>
          </cell>
          <cell r="F813">
            <v>0</v>
          </cell>
          <cell r="G813">
            <v>0</v>
          </cell>
          <cell r="H813">
            <v>0</v>
          </cell>
          <cell r="I813">
            <v>0</v>
          </cell>
          <cell r="J813">
            <v>0</v>
          </cell>
        </row>
        <row r="814">
          <cell r="A814">
            <v>0</v>
          </cell>
          <cell r="B814">
            <v>0</v>
          </cell>
          <cell r="C814">
            <v>0</v>
          </cell>
          <cell r="D814">
            <v>0</v>
          </cell>
          <cell r="E814" t="str">
            <v>ANÁLISIS DE PRECIOS UNITARIOS      A.P.U.</v>
          </cell>
          <cell r="F814">
            <v>0</v>
          </cell>
          <cell r="G814">
            <v>0</v>
          </cell>
          <cell r="H814">
            <v>0</v>
          </cell>
          <cell r="I814">
            <v>0</v>
          </cell>
          <cell r="J814">
            <v>0</v>
          </cell>
        </row>
        <row r="815">
          <cell r="A815">
            <v>0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I815">
            <v>0</v>
          </cell>
          <cell r="J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  <cell r="D817" t="str">
            <v>CAPITULO</v>
          </cell>
          <cell r="E817" t="str">
            <v>ITEM</v>
          </cell>
          <cell r="F817" t="str">
            <v>DESCRIPCION</v>
          </cell>
          <cell r="G817">
            <v>0</v>
          </cell>
          <cell r="H817">
            <v>0</v>
          </cell>
          <cell r="I817">
            <v>0</v>
          </cell>
          <cell r="J817" t="str">
            <v>UNIDAD</v>
          </cell>
        </row>
        <row r="818">
          <cell r="B818" t="str">
            <v>Partida</v>
          </cell>
          <cell r="C818">
            <v>0</v>
          </cell>
          <cell r="D818" t="str">
            <v>1.7</v>
          </cell>
          <cell r="E818" t="str">
            <v>1.7.3</v>
          </cell>
          <cell r="F818" t="str">
            <v>SUMINISTRO E INSTALACION DE LAMPARA LED DE HIGH BAY 35X90 150W 220 V</v>
          </cell>
          <cell r="G818">
            <v>0</v>
          </cell>
          <cell r="H818">
            <v>0</v>
          </cell>
          <cell r="I818">
            <v>0</v>
          </cell>
          <cell r="J818" t="str">
            <v>UND</v>
          </cell>
        </row>
        <row r="819">
          <cell r="A819">
            <v>0</v>
          </cell>
          <cell r="B819">
            <v>0</v>
          </cell>
          <cell r="C819">
            <v>0</v>
          </cell>
          <cell r="D819" t="str">
            <v>MAQUINARIA, HERRAMIENTA Y EQUIPO PUESTO EN OBRA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</row>
        <row r="820">
          <cell r="A820">
            <v>0</v>
          </cell>
          <cell r="B820">
            <v>0</v>
          </cell>
          <cell r="C820">
            <v>0</v>
          </cell>
          <cell r="D820" t="str">
            <v>DESCRIPCION</v>
          </cell>
          <cell r="E820">
            <v>0</v>
          </cell>
          <cell r="F820" t="str">
            <v>UND</v>
          </cell>
          <cell r="G820" t="str">
            <v>Vr. Unitario</v>
          </cell>
          <cell r="H820" t="str">
            <v>Redndim.</v>
          </cell>
          <cell r="I820" t="str">
            <v>Vr Total</v>
          </cell>
          <cell r="J820">
            <v>0</v>
          </cell>
        </row>
        <row r="821">
          <cell r="A821" t="str">
            <v xml:space="preserve">HM           </v>
          </cell>
          <cell r="B821" t="str">
            <v>Maquinaria</v>
          </cell>
          <cell r="C821">
            <v>0</v>
          </cell>
          <cell r="D821" t="str">
            <v>HERRAMIENTA MENOR</v>
          </cell>
          <cell r="E821">
            <v>0</v>
          </cell>
          <cell r="F821" t="str">
            <v>UND</v>
          </cell>
          <cell r="G821">
            <v>1300</v>
          </cell>
          <cell r="H821">
            <v>2</v>
          </cell>
          <cell r="I821">
            <v>2600</v>
          </cell>
          <cell r="J821">
            <v>0</v>
          </cell>
        </row>
        <row r="822">
          <cell r="A822" t="str">
            <v xml:space="preserve">ANDAMIO      </v>
          </cell>
          <cell r="B822" t="str">
            <v>Maquinaria</v>
          </cell>
          <cell r="C822">
            <v>0</v>
          </cell>
          <cell r="D822" t="str">
            <v>ANDAMIO INCLUYE TABLON</v>
          </cell>
          <cell r="E822">
            <v>0</v>
          </cell>
          <cell r="F822" t="str">
            <v>DIA</v>
          </cell>
          <cell r="G822">
            <v>3000</v>
          </cell>
          <cell r="H822">
            <v>2</v>
          </cell>
          <cell r="I822">
            <v>6000</v>
          </cell>
          <cell r="J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>
            <v>0</v>
          </cell>
          <cell r="J823">
            <v>0</v>
          </cell>
        </row>
        <row r="824">
          <cell r="A824">
            <v>0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  <cell r="I824">
            <v>0</v>
          </cell>
          <cell r="J824">
            <v>0</v>
          </cell>
        </row>
        <row r="825">
          <cell r="A825">
            <v>0</v>
          </cell>
          <cell r="B825">
            <v>0</v>
          </cell>
          <cell r="C825">
            <v>0</v>
          </cell>
          <cell r="D825" t="str">
            <v>SUBTOTAL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I825">
            <v>0</v>
          </cell>
          <cell r="J825">
            <v>8600</v>
          </cell>
        </row>
        <row r="826">
          <cell r="A826">
            <v>0</v>
          </cell>
          <cell r="B826">
            <v>0</v>
          </cell>
          <cell r="C826">
            <v>0</v>
          </cell>
          <cell r="D826" t="str">
            <v>MATERIALES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</row>
        <row r="827">
          <cell r="A827">
            <v>0</v>
          </cell>
          <cell r="B827">
            <v>0</v>
          </cell>
          <cell r="C827">
            <v>0</v>
          </cell>
          <cell r="D827" t="str">
            <v>DESCRIPCION</v>
          </cell>
          <cell r="E827">
            <v>0</v>
          </cell>
          <cell r="F827" t="str">
            <v>UND</v>
          </cell>
          <cell r="G827" t="str">
            <v>Vr. Unitario</v>
          </cell>
          <cell r="H827" t="str">
            <v>Redndim.</v>
          </cell>
          <cell r="I827" t="str">
            <v>Vr Total</v>
          </cell>
          <cell r="J827">
            <v>0</v>
          </cell>
        </row>
        <row r="828">
          <cell r="A828" t="str">
            <v xml:space="preserve">LUMINARIAHBL </v>
          </cell>
          <cell r="B828" t="str">
            <v>Material</v>
          </cell>
          <cell r="C828">
            <v>0</v>
          </cell>
          <cell r="D828" t="str">
            <v>LUMINARIA HIGH BAY LED 35X90X 150W 220V</v>
          </cell>
          <cell r="E828">
            <v>0</v>
          </cell>
          <cell r="F828" t="str">
            <v>UND</v>
          </cell>
          <cell r="G828">
            <v>850000</v>
          </cell>
          <cell r="H828">
            <v>1</v>
          </cell>
          <cell r="I828">
            <v>850000</v>
          </cell>
          <cell r="J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  <cell r="J829">
            <v>0</v>
          </cell>
        </row>
        <row r="830">
          <cell r="A830">
            <v>0</v>
          </cell>
          <cell r="B830">
            <v>0</v>
          </cell>
          <cell r="C830">
            <v>0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>
            <v>0</v>
          </cell>
          <cell r="J830">
            <v>0</v>
          </cell>
        </row>
        <row r="831">
          <cell r="A831">
            <v>0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</row>
        <row r="832">
          <cell r="A832">
            <v>0</v>
          </cell>
          <cell r="B832">
            <v>0</v>
          </cell>
          <cell r="C832">
            <v>0</v>
          </cell>
          <cell r="D832" t="str">
            <v>SUBTOTAL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850000</v>
          </cell>
        </row>
        <row r="833">
          <cell r="A833">
            <v>0</v>
          </cell>
          <cell r="B833">
            <v>0</v>
          </cell>
          <cell r="C833">
            <v>0</v>
          </cell>
          <cell r="D833" t="str">
            <v>MANO DE OBRA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</row>
        <row r="834">
          <cell r="A834">
            <v>0</v>
          </cell>
          <cell r="B834">
            <v>0</v>
          </cell>
          <cell r="C834">
            <v>0</v>
          </cell>
          <cell r="D834" t="str">
            <v>DESCRIPCION</v>
          </cell>
          <cell r="E834">
            <v>0</v>
          </cell>
          <cell r="F834" t="str">
            <v>UND</v>
          </cell>
          <cell r="G834" t="str">
            <v>Vr. Unitario</v>
          </cell>
          <cell r="H834" t="str">
            <v>Redndim.</v>
          </cell>
          <cell r="I834" t="str">
            <v>Vr Total</v>
          </cell>
          <cell r="J834">
            <v>0</v>
          </cell>
        </row>
        <row r="835">
          <cell r="A835" t="str">
            <v xml:space="preserve">1OF1AY       </v>
          </cell>
          <cell r="B835" t="str">
            <v>Mano de obra</v>
          </cell>
          <cell r="C835">
            <v>0</v>
          </cell>
          <cell r="D835" t="str">
            <v>MANO DE OBRA ALBAÑILERIA (1 OFICIAL - 1 AYUDANTE)</v>
          </cell>
          <cell r="E835">
            <v>0</v>
          </cell>
          <cell r="F835" t="str">
            <v>HR</v>
          </cell>
          <cell r="G835">
            <v>16784</v>
          </cell>
          <cell r="H835">
            <v>6</v>
          </cell>
          <cell r="I835">
            <v>100704</v>
          </cell>
          <cell r="J835">
            <v>0</v>
          </cell>
        </row>
        <row r="836">
          <cell r="A836">
            <v>0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  <cell r="J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I838">
            <v>0</v>
          </cell>
          <cell r="J838">
            <v>0</v>
          </cell>
        </row>
        <row r="839">
          <cell r="A839">
            <v>0</v>
          </cell>
          <cell r="B839">
            <v>0</v>
          </cell>
          <cell r="C839">
            <v>0</v>
          </cell>
          <cell r="D839" t="str">
            <v>SUBTOTAL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>
            <v>0</v>
          </cell>
          <cell r="J839">
            <v>100704</v>
          </cell>
        </row>
        <row r="840">
          <cell r="A840">
            <v>0</v>
          </cell>
          <cell r="B840">
            <v>0</v>
          </cell>
          <cell r="C840">
            <v>0</v>
          </cell>
          <cell r="D840" t="str">
            <v>TRANSPORTE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 t="str">
            <v>DESCRIPCION</v>
          </cell>
          <cell r="E841">
            <v>0</v>
          </cell>
          <cell r="F841" t="str">
            <v>UND</v>
          </cell>
          <cell r="G841" t="str">
            <v>Vr. Unitario</v>
          </cell>
          <cell r="H841" t="str">
            <v>Redndim.</v>
          </cell>
          <cell r="I841" t="str">
            <v>Vr Total</v>
          </cell>
          <cell r="J841">
            <v>0</v>
          </cell>
        </row>
        <row r="842">
          <cell r="A842">
            <v>0</v>
          </cell>
          <cell r="B842">
            <v>0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</row>
        <row r="843">
          <cell r="A843">
            <v>0</v>
          </cell>
          <cell r="B843">
            <v>0</v>
          </cell>
          <cell r="C843">
            <v>0</v>
          </cell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</row>
        <row r="844">
          <cell r="A844">
            <v>0</v>
          </cell>
          <cell r="B844">
            <v>0</v>
          </cell>
          <cell r="C844">
            <v>0</v>
          </cell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</row>
        <row r="845">
          <cell r="A845">
            <v>0</v>
          </cell>
          <cell r="B845">
            <v>0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</row>
        <row r="846">
          <cell r="A846">
            <v>0</v>
          </cell>
          <cell r="B846">
            <v>0</v>
          </cell>
          <cell r="C846">
            <v>0</v>
          </cell>
          <cell r="D846" t="str">
            <v>SUBTOTAL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</row>
        <row r="848">
          <cell r="A848" t="str">
            <v>1.7.3</v>
          </cell>
          <cell r="B848">
            <v>0</v>
          </cell>
          <cell r="C848">
            <v>0</v>
          </cell>
          <cell r="D848" t="str">
            <v>TOTAL COSTO UNITARIO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959304</v>
          </cell>
        </row>
        <row r="849">
          <cell r="A849">
            <v>0</v>
          </cell>
          <cell r="B849">
            <v>0</v>
          </cell>
          <cell r="C849">
            <v>0</v>
          </cell>
          <cell r="E849">
            <v>0</v>
          </cell>
          <cell r="F849">
            <v>0</v>
          </cell>
          <cell r="H849">
            <v>0</v>
          </cell>
          <cell r="I849">
            <v>0</v>
          </cell>
        </row>
        <row r="850">
          <cell r="A850">
            <v>0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>
            <v>0</v>
          </cell>
        </row>
        <row r="851">
          <cell r="A851">
            <v>0</v>
          </cell>
          <cell r="B851">
            <v>0</v>
          </cell>
          <cell r="C851">
            <v>0</v>
          </cell>
          <cell r="D851">
            <v>0</v>
          </cell>
          <cell r="E851" t="str">
            <v>ADECUACION DE LAS INSTALACIONES DE LA INSTITUCION EDUCATIVA JESUS MARIA AGUIRRE CHARRY 
DEL MUNICIPIO DE AIPE, HUILA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  <cell r="D852">
            <v>0</v>
          </cell>
          <cell r="E852" t="str">
            <v>ANÁLISIS DE PRECIOS UNITARIOS      A.P.U.</v>
          </cell>
          <cell r="F852">
            <v>0</v>
          </cell>
          <cell r="G852">
            <v>0</v>
          </cell>
          <cell r="H852">
            <v>0</v>
          </cell>
          <cell r="I852">
            <v>0</v>
          </cell>
          <cell r="J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I853">
            <v>0</v>
          </cell>
          <cell r="J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</row>
        <row r="855">
          <cell r="A855">
            <v>0</v>
          </cell>
          <cell r="B855">
            <v>0</v>
          </cell>
          <cell r="C855">
            <v>0</v>
          </cell>
          <cell r="D855" t="str">
            <v>CAPITULO</v>
          </cell>
          <cell r="E855" t="str">
            <v>ITEM</v>
          </cell>
          <cell r="F855" t="str">
            <v>DESCRIPCION</v>
          </cell>
          <cell r="G855">
            <v>0</v>
          </cell>
          <cell r="H855">
            <v>0</v>
          </cell>
          <cell r="I855">
            <v>0</v>
          </cell>
          <cell r="J855" t="str">
            <v>UNIDAD</v>
          </cell>
        </row>
        <row r="856">
          <cell r="B856" t="str">
            <v>Partida</v>
          </cell>
          <cell r="C856">
            <v>0</v>
          </cell>
          <cell r="D856" t="str">
            <v>1.7</v>
          </cell>
          <cell r="E856" t="str">
            <v>1.7.4</v>
          </cell>
          <cell r="F856" t="str">
            <v>SUMINISTRO E INSTALACION DE POLO A TIERRA PARA TABLERO DE CIRCUITOS</v>
          </cell>
          <cell r="G856">
            <v>0</v>
          </cell>
          <cell r="H856">
            <v>0</v>
          </cell>
          <cell r="I856">
            <v>0</v>
          </cell>
          <cell r="J856" t="str">
            <v>UND</v>
          </cell>
        </row>
        <row r="857">
          <cell r="A857">
            <v>0</v>
          </cell>
          <cell r="B857">
            <v>0</v>
          </cell>
          <cell r="C857">
            <v>0</v>
          </cell>
          <cell r="D857" t="str">
            <v>MAQUINARIA, HERRAMIENTA Y EQUIPO PUESTO EN OBRA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</row>
        <row r="858">
          <cell r="A858">
            <v>0</v>
          </cell>
          <cell r="B858">
            <v>0</v>
          </cell>
          <cell r="C858">
            <v>0</v>
          </cell>
          <cell r="D858" t="str">
            <v>DESCRIPCION</v>
          </cell>
          <cell r="E858">
            <v>0</v>
          </cell>
          <cell r="F858" t="str">
            <v>UND</v>
          </cell>
          <cell r="G858" t="str">
            <v>Vr. Unitario</v>
          </cell>
          <cell r="H858" t="str">
            <v>Redndim.</v>
          </cell>
          <cell r="I858" t="str">
            <v>Vr Total</v>
          </cell>
          <cell r="J858">
            <v>0</v>
          </cell>
        </row>
        <row r="859">
          <cell r="A859" t="str">
            <v xml:space="preserve">HM           </v>
          </cell>
          <cell r="B859" t="str">
            <v>Maquinaria</v>
          </cell>
          <cell r="C859">
            <v>0</v>
          </cell>
          <cell r="D859" t="str">
            <v>HERRAMIENTA MENOR</v>
          </cell>
          <cell r="E859">
            <v>0</v>
          </cell>
          <cell r="F859" t="str">
            <v>GL</v>
          </cell>
          <cell r="G859">
            <v>1300</v>
          </cell>
          <cell r="H859">
            <v>1</v>
          </cell>
          <cell r="I859">
            <v>1300</v>
          </cell>
          <cell r="J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</row>
        <row r="861">
          <cell r="A861">
            <v>0</v>
          </cell>
          <cell r="B861">
            <v>0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</row>
        <row r="862">
          <cell r="A862">
            <v>0</v>
          </cell>
          <cell r="B862">
            <v>0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</row>
        <row r="863">
          <cell r="A863">
            <v>0</v>
          </cell>
          <cell r="B863">
            <v>0</v>
          </cell>
          <cell r="C863">
            <v>0</v>
          </cell>
          <cell r="D863" t="str">
            <v>SUBTOTAL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1300</v>
          </cell>
        </row>
        <row r="864">
          <cell r="A864">
            <v>0</v>
          </cell>
          <cell r="B864">
            <v>0</v>
          </cell>
          <cell r="C864">
            <v>0</v>
          </cell>
          <cell r="D864" t="str">
            <v>MATERIALES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I864">
            <v>0</v>
          </cell>
          <cell r="J864">
            <v>0</v>
          </cell>
        </row>
        <row r="865">
          <cell r="A865">
            <v>0</v>
          </cell>
          <cell r="B865">
            <v>0</v>
          </cell>
          <cell r="C865">
            <v>0</v>
          </cell>
          <cell r="D865" t="str">
            <v>DESCRIPCION</v>
          </cell>
          <cell r="E865">
            <v>0</v>
          </cell>
          <cell r="F865" t="str">
            <v>UND</v>
          </cell>
          <cell r="G865" t="str">
            <v>Vr. Unitario</v>
          </cell>
          <cell r="H865" t="str">
            <v>Redndim.</v>
          </cell>
          <cell r="I865" t="str">
            <v>Vr Total</v>
          </cell>
          <cell r="J865">
            <v>0</v>
          </cell>
        </row>
        <row r="866">
          <cell r="A866" t="str">
            <v xml:space="preserve">FAVIGEL      </v>
          </cell>
          <cell r="B866" t="str">
            <v>Material</v>
          </cell>
          <cell r="C866">
            <v>0</v>
          </cell>
          <cell r="D866" t="str">
            <v>COMPONENTE FAVIGEL 25 KG</v>
          </cell>
          <cell r="E866">
            <v>0</v>
          </cell>
          <cell r="F866" t="str">
            <v>UND</v>
          </cell>
          <cell r="G866">
            <v>220000</v>
          </cell>
          <cell r="H866">
            <v>0.72</v>
          </cell>
          <cell r="I866">
            <v>158400</v>
          </cell>
          <cell r="J866">
            <v>0</v>
          </cell>
        </row>
        <row r="867">
          <cell r="A867" t="str">
            <v xml:space="preserve">VARILLA5-8   </v>
          </cell>
          <cell r="B867" t="str">
            <v>Material</v>
          </cell>
          <cell r="C867">
            <v>0</v>
          </cell>
          <cell r="D867" t="str">
            <v>VARILLA COBRE 5/8" X 2.40 ML</v>
          </cell>
          <cell r="E867">
            <v>0</v>
          </cell>
          <cell r="F867" t="str">
            <v>UND</v>
          </cell>
          <cell r="G867">
            <v>170000</v>
          </cell>
          <cell r="H867">
            <v>1</v>
          </cell>
          <cell r="I867">
            <v>170000</v>
          </cell>
          <cell r="J867">
            <v>0</v>
          </cell>
        </row>
        <row r="868">
          <cell r="A868">
            <v>0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</row>
        <row r="869">
          <cell r="A869">
            <v>0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  <cell r="I869">
            <v>0</v>
          </cell>
          <cell r="J869">
            <v>0</v>
          </cell>
        </row>
        <row r="870">
          <cell r="A870">
            <v>0</v>
          </cell>
          <cell r="B870">
            <v>0</v>
          </cell>
          <cell r="C870">
            <v>0</v>
          </cell>
          <cell r="D870" t="str">
            <v>SUBTOTAL</v>
          </cell>
          <cell r="E870">
            <v>0</v>
          </cell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328400</v>
          </cell>
        </row>
        <row r="871">
          <cell r="A871">
            <v>0</v>
          </cell>
          <cell r="B871">
            <v>0</v>
          </cell>
          <cell r="C871">
            <v>0</v>
          </cell>
          <cell r="D871" t="str">
            <v>MANO DE OBRA</v>
          </cell>
          <cell r="E871">
            <v>0</v>
          </cell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</row>
        <row r="872">
          <cell r="A872">
            <v>0</v>
          </cell>
          <cell r="B872">
            <v>0</v>
          </cell>
          <cell r="C872">
            <v>0</v>
          </cell>
          <cell r="D872" t="str">
            <v>DESCRIPCION</v>
          </cell>
          <cell r="E872">
            <v>0</v>
          </cell>
          <cell r="F872" t="str">
            <v>UND</v>
          </cell>
          <cell r="G872" t="str">
            <v>Vr. Unitario</v>
          </cell>
          <cell r="H872" t="str">
            <v>Redndim.</v>
          </cell>
          <cell r="I872" t="str">
            <v>Vr Total</v>
          </cell>
          <cell r="J872">
            <v>0</v>
          </cell>
        </row>
        <row r="873">
          <cell r="A873" t="str">
            <v xml:space="preserve">1OF1AY       </v>
          </cell>
          <cell r="B873" t="str">
            <v>Mano de obra</v>
          </cell>
          <cell r="C873">
            <v>0</v>
          </cell>
          <cell r="D873" t="str">
            <v>MANO DE OBRA ALBAÑILERIA (1 OFICIAL - 1 AYUDANTE)</v>
          </cell>
          <cell r="E873">
            <v>0</v>
          </cell>
          <cell r="F873" t="str">
            <v>HR</v>
          </cell>
          <cell r="G873">
            <v>16784</v>
          </cell>
          <cell r="H873">
            <v>8</v>
          </cell>
          <cell r="I873">
            <v>134272</v>
          </cell>
          <cell r="J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</row>
        <row r="877">
          <cell r="A877">
            <v>0</v>
          </cell>
          <cell r="B877">
            <v>0</v>
          </cell>
          <cell r="C877">
            <v>0</v>
          </cell>
          <cell r="D877" t="str">
            <v>SUBTOTAL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134272</v>
          </cell>
        </row>
        <row r="878">
          <cell r="A878">
            <v>0</v>
          </cell>
          <cell r="B878">
            <v>0</v>
          </cell>
          <cell r="C878">
            <v>0</v>
          </cell>
          <cell r="D878" t="str">
            <v>TRANSPORTE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DESCRIPCION</v>
          </cell>
          <cell r="E879">
            <v>0</v>
          </cell>
          <cell r="F879" t="str">
            <v>UND</v>
          </cell>
          <cell r="G879" t="str">
            <v>Vr. Unitario</v>
          </cell>
          <cell r="H879" t="str">
            <v>Redndim.</v>
          </cell>
          <cell r="I879" t="str">
            <v>Vr Total</v>
          </cell>
          <cell r="J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</row>
        <row r="882">
          <cell r="A882">
            <v>0</v>
          </cell>
          <cell r="B882">
            <v>0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  <cell r="D884" t="str">
            <v>SUBTOTAL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0</v>
          </cell>
        </row>
        <row r="886">
          <cell r="A886" t="str">
            <v>1.7.4</v>
          </cell>
          <cell r="B886">
            <v>0</v>
          </cell>
          <cell r="C886">
            <v>0</v>
          </cell>
          <cell r="D886" t="str">
            <v>TOTAL COSTO UNITARIO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463972</v>
          </cell>
        </row>
        <row r="887">
          <cell r="A887">
            <v>0</v>
          </cell>
          <cell r="B887">
            <v>0</v>
          </cell>
          <cell r="C887">
            <v>0</v>
          </cell>
          <cell r="E887">
            <v>0</v>
          </cell>
          <cell r="F887">
            <v>0</v>
          </cell>
          <cell r="H887">
            <v>0</v>
          </cell>
          <cell r="I887">
            <v>0</v>
          </cell>
        </row>
        <row r="888">
          <cell r="A888">
            <v>0</v>
          </cell>
          <cell r="B888">
            <v>0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</row>
        <row r="889">
          <cell r="A889">
            <v>0</v>
          </cell>
          <cell r="B889">
            <v>0</v>
          </cell>
          <cell r="C889">
            <v>0</v>
          </cell>
          <cell r="D889">
            <v>0</v>
          </cell>
          <cell r="E889" t="str">
            <v>ADECUACION DE LAS INSTALACIONES DE LA INSTITUCION EDUCATIVA JESUS MARIA AGUIRRE CHARRY 
DEL MUNICIPIO DE AIPE, HUILA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>
            <v>0</v>
          </cell>
          <cell r="E890" t="str">
            <v>ANÁLISIS DE PRECIOS UNITARIOS      A.P.U.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</row>
        <row r="892">
          <cell r="A892">
            <v>0</v>
          </cell>
          <cell r="B892">
            <v>0</v>
          </cell>
          <cell r="C892">
            <v>0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  <cell r="I892">
            <v>0</v>
          </cell>
          <cell r="J892">
            <v>0</v>
          </cell>
        </row>
        <row r="893">
          <cell r="A893">
            <v>0</v>
          </cell>
          <cell r="B893">
            <v>0</v>
          </cell>
          <cell r="C893">
            <v>0</v>
          </cell>
          <cell r="D893" t="str">
            <v>CAPITULO</v>
          </cell>
          <cell r="E893" t="str">
            <v>ITEM</v>
          </cell>
          <cell r="F893" t="str">
            <v>DESCRIPCION</v>
          </cell>
          <cell r="G893">
            <v>0</v>
          </cell>
          <cell r="H893">
            <v>0</v>
          </cell>
          <cell r="I893">
            <v>0</v>
          </cell>
          <cell r="J893" t="str">
            <v>UNIDAD</v>
          </cell>
        </row>
        <row r="894">
          <cell r="B894" t="str">
            <v>Partida</v>
          </cell>
          <cell r="C894">
            <v>0</v>
          </cell>
          <cell r="D894" t="str">
            <v>1.8</v>
          </cell>
          <cell r="E894" t="str">
            <v>1.8.1</v>
          </cell>
          <cell r="F894" t="str">
            <v>CANAL METALICO SEGUN DISEÑO</v>
          </cell>
          <cell r="G894">
            <v>0</v>
          </cell>
          <cell r="H894">
            <v>0</v>
          </cell>
          <cell r="I894">
            <v>0</v>
          </cell>
          <cell r="J894" t="str">
            <v>M</v>
          </cell>
        </row>
        <row r="895">
          <cell r="A895">
            <v>0</v>
          </cell>
          <cell r="B895">
            <v>0</v>
          </cell>
          <cell r="C895">
            <v>0</v>
          </cell>
          <cell r="D895" t="str">
            <v>MAQUINARIA, HERRAMIENTA Y EQUIPO PUESTO EN OBRA</v>
          </cell>
          <cell r="E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</row>
        <row r="896">
          <cell r="A896">
            <v>0</v>
          </cell>
          <cell r="B896">
            <v>0</v>
          </cell>
          <cell r="C896">
            <v>0</v>
          </cell>
          <cell r="D896" t="str">
            <v>DESCRIPCION</v>
          </cell>
          <cell r="E896">
            <v>0</v>
          </cell>
          <cell r="F896" t="str">
            <v>UND</v>
          </cell>
          <cell r="G896" t="str">
            <v>Vr. Unitario</v>
          </cell>
          <cell r="H896" t="str">
            <v>Redndim.</v>
          </cell>
          <cell r="I896" t="str">
            <v>Vr Total</v>
          </cell>
          <cell r="J896">
            <v>0</v>
          </cell>
        </row>
        <row r="897">
          <cell r="A897" t="str">
            <v xml:space="preserve">HM           </v>
          </cell>
          <cell r="B897" t="str">
            <v>Maquinaria</v>
          </cell>
          <cell r="C897">
            <v>0</v>
          </cell>
          <cell r="D897" t="str">
            <v>HERRAMIENTA MENOR</v>
          </cell>
          <cell r="E897">
            <v>0</v>
          </cell>
          <cell r="F897" t="str">
            <v>UND</v>
          </cell>
          <cell r="G897">
            <v>1300</v>
          </cell>
          <cell r="H897">
            <v>0.4</v>
          </cell>
          <cell r="I897">
            <v>520</v>
          </cell>
          <cell r="J897">
            <v>0</v>
          </cell>
        </row>
        <row r="898">
          <cell r="A898" t="str">
            <v xml:space="preserve">ANDAMIO      </v>
          </cell>
          <cell r="B898" t="str">
            <v>Maquinaria</v>
          </cell>
          <cell r="C898">
            <v>0</v>
          </cell>
          <cell r="D898" t="str">
            <v>ANDAMIO INCLUYE TABLON</v>
          </cell>
          <cell r="E898">
            <v>0</v>
          </cell>
          <cell r="F898" t="str">
            <v>DIA</v>
          </cell>
          <cell r="G898">
            <v>3000</v>
          </cell>
          <cell r="H898">
            <v>1</v>
          </cell>
          <cell r="I898">
            <v>3000</v>
          </cell>
          <cell r="J898">
            <v>0</v>
          </cell>
        </row>
        <row r="899">
          <cell r="A899">
            <v>0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  <cell r="I899">
            <v>0</v>
          </cell>
          <cell r="J899">
            <v>0</v>
          </cell>
        </row>
        <row r="900">
          <cell r="A900">
            <v>0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I900">
            <v>0</v>
          </cell>
          <cell r="J900">
            <v>0</v>
          </cell>
        </row>
        <row r="901">
          <cell r="A901">
            <v>0</v>
          </cell>
          <cell r="B901">
            <v>0</v>
          </cell>
          <cell r="C901">
            <v>0</v>
          </cell>
          <cell r="D901" t="str">
            <v>SUBTOTAL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3520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MATERIALES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</row>
        <row r="903">
          <cell r="A903">
            <v>0</v>
          </cell>
          <cell r="B903">
            <v>0</v>
          </cell>
          <cell r="C903">
            <v>0</v>
          </cell>
          <cell r="D903" t="str">
            <v>DESCRIPCION</v>
          </cell>
          <cell r="E903">
            <v>0</v>
          </cell>
          <cell r="F903" t="str">
            <v>UND</v>
          </cell>
          <cell r="G903" t="str">
            <v>Vr. Unitario</v>
          </cell>
          <cell r="H903" t="str">
            <v>Redndim.</v>
          </cell>
          <cell r="I903" t="str">
            <v>Vr Total</v>
          </cell>
          <cell r="J903">
            <v>0</v>
          </cell>
        </row>
        <row r="904">
          <cell r="A904" t="str">
            <v xml:space="preserve">LAMGALCAL20  </v>
          </cell>
          <cell r="B904" t="str">
            <v>Material</v>
          </cell>
          <cell r="C904">
            <v>0</v>
          </cell>
          <cell r="D904" t="str">
            <v>LAMINA GALVANIZADA CAL 20 2X1</v>
          </cell>
          <cell r="E904">
            <v>0</v>
          </cell>
          <cell r="F904" t="str">
            <v>UN</v>
          </cell>
          <cell r="G904">
            <v>55900</v>
          </cell>
          <cell r="H904">
            <v>0.5</v>
          </cell>
          <cell r="I904">
            <v>27950</v>
          </cell>
          <cell r="J904">
            <v>0</v>
          </cell>
        </row>
        <row r="905">
          <cell r="A905" t="str">
            <v xml:space="preserve">LIJA         </v>
          </cell>
          <cell r="B905" t="str">
            <v>Material</v>
          </cell>
          <cell r="C905">
            <v>0</v>
          </cell>
          <cell r="D905" t="str">
            <v>LIJA DE AGUA 140</v>
          </cell>
          <cell r="E905">
            <v>0</v>
          </cell>
          <cell r="F905" t="str">
            <v>PL</v>
          </cell>
          <cell r="G905">
            <v>1100</v>
          </cell>
          <cell r="H905">
            <v>0.2</v>
          </cell>
          <cell r="I905">
            <v>220</v>
          </cell>
          <cell r="J905">
            <v>0</v>
          </cell>
        </row>
        <row r="906">
          <cell r="A906" t="str">
            <v xml:space="preserve">THINER       </v>
          </cell>
          <cell r="B906" t="str">
            <v>Material</v>
          </cell>
          <cell r="C906">
            <v>0</v>
          </cell>
          <cell r="D906" t="str">
            <v>THINNER</v>
          </cell>
          <cell r="E906">
            <v>0</v>
          </cell>
          <cell r="F906" t="str">
            <v>GLN</v>
          </cell>
          <cell r="G906">
            <v>15000</v>
          </cell>
          <cell r="H906">
            <v>0.05</v>
          </cell>
          <cell r="I906">
            <v>750</v>
          </cell>
          <cell r="J906">
            <v>0</v>
          </cell>
        </row>
        <row r="907">
          <cell r="A907" t="str">
            <v xml:space="preserve">ESMALTEEXT   </v>
          </cell>
          <cell r="B907" t="str">
            <v>Material</v>
          </cell>
          <cell r="C907">
            <v>0</v>
          </cell>
          <cell r="D907" t="str">
            <v>ESMALTE PARA EXTERIORES</v>
          </cell>
          <cell r="E907">
            <v>0</v>
          </cell>
          <cell r="F907" t="str">
            <v>GLN</v>
          </cell>
          <cell r="G907">
            <v>70000</v>
          </cell>
          <cell r="H907">
            <v>0.05</v>
          </cell>
          <cell r="I907">
            <v>3500</v>
          </cell>
          <cell r="J907">
            <v>0</v>
          </cell>
        </row>
        <row r="908">
          <cell r="A908" t="str">
            <v xml:space="preserve">SOLESTAÑO    </v>
          </cell>
          <cell r="B908" t="str">
            <v>Material</v>
          </cell>
          <cell r="C908">
            <v>0</v>
          </cell>
          <cell r="D908" t="str">
            <v>SOLDADURA DE ESTAÑO</v>
          </cell>
          <cell r="E908">
            <v>0</v>
          </cell>
          <cell r="F908" t="str">
            <v>KG</v>
          </cell>
          <cell r="G908">
            <v>11500</v>
          </cell>
          <cell r="H908">
            <v>0.6</v>
          </cell>
          <cell r="I908">
            <v>6900</v>
          </cell>
          <cell r="J908">
            <v>0</v>
          </cell>
        </row>
        <row r="909">
          <cell r="A909" t="str">
            <v xml:space="preserve">PLAT1-8      </v>
          </cell>
          <cell r="B909" t="str">
            <v>Material</v>
          </cell>
          <cell r="C909">
            <v>0</v>
          </cell>
          <cell r="D909" t="str">
            <v>PLATINA 1"X1/8"X6M</v>
          </cell>
          <cell r="E909">
            <v>0</v>
          </cell>
          <cell r="F909" t="str">
            <v>UND</v>
          </cell>
          <cell r="G909">
            <v>11000</v>
          </cell>
          <cell r="H909">
            <v>0.23</v>
          </cell>
          <cell r="I909">
            <v>2530</v>
          </cell>
          <cell r="J909">
            <v>0</v>
          </cell>
        </row>
        <row r="910">
          <cell r="A910" t="str">
            <v xml:space="preserve">WASHPRIMER   </v>
          </cell>
          <cell r="B910" t="str">
            <v>Material</v>
          </cell>
          <cell r="C910">
            <v>0</v>
          </cell>
          <cell r="D910" t="str">
            <v>WASH PRIMER A PINTURA</v>
          </cell>
          <cell r="E910">
            <v>0</v>
          </cell>
          <cell r="F910" t="str">
            <v>LT</v>
          </cell>
          <cell r="G910">
            <v>20698</v>
          </cell>
          <cell r="H910">
            <v>0.1</v>
          </cell>
          <cell r="I910">
            <v>2070</v>
          </cell>
          <cell r="J910">
            <v>0</v>
          </cell>
        </row>
        <row r="911">
          <cell r="A911" t="str">
            <v xml:space="preserve">WASHPRIMERB  </v>
          </cell>
          <cell r="B911" t="str">
            <v>Material</v>
          </cell>
          <cell r="C911">
            <v>0</v>
          </cell>
          <cell r="D911" t="str">
            <v>WASH PRIMER B CATALIZADOR</v>
          </cell>
          <cell r="E911">
            <v>0</v>
          </cell>
          <cell r="F911" t="str">
            <v>LT</v>
          </cell>
          <cell r="G911">
            <v>12482</v>
          </cell>
          <cell r="H911">
            <v>0.1</v>
          </cell>
          <cell r="I911">
            <v>1248</v>
          </cell>
          <cell r="J911">
            <v>0</v>
          </cell>
        </row>
        <row r="912">
          <cell r="A912">
            <v>0</v>
          </cell>
          <cell r="B912">
            <v>0</v>
          </cell>
          <cell r="C912">
            <v>0</v>
          </cell>
          <cell r="D912" t="str">
            <v>SUBTOTAL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45168</v>
          </cell>
        </row>
        <row r="913">
          <cell r="A913">
            <v>0</v>
          </cell>
          <cell r="B913">
            <v>0</v>
          </cell>
          <cell r="C913">
            <v>0</v>
          </cell>
          <cell r="D913" t="str">
            <v>MANO DE OBRA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  <cell r="D914" t="str">
            <v>DESCRIPCION</v>
          </cell>
          <cell r="E914">
            <v>0</v>
          </cell>
          <cell r="F914" t="str">
            <v>UND</v>
          </cell>
          <cell r="G914" t="str">
            <v>Vr. Unitario</v>
          </cell>
          <cell r="H914" t="str">
            <v>Redndim.</v>
          </cell>
          <cell r="I914" t="str">
            <v>Vr Total</v>
          </cell>
          <cell r="J914">
            <v>0</v>
          </cell>
        </row>
        <row r="915">
          <cell r="A915" t="str">
            <v xml:space="preserve">2AY          </v>
          </cell>
          <cell r="B915" t="str">
            <v>Mano de obra</v>
          </cell>
          <cell r="C915">
            <v>0</v>
          </cell>
          <cell r="D915" t="str">
            <v>MANO DE OBRA ALBAÑILERIA (2 AYUDANTES)</v>
          </cell>
          <cell r="E915">
            <v>0</v>
          </cell>
          <cell r="F915" t="str">
            <v>HR</v>
          </cell>
          <cell r="G915">
            <v>12128</v>
          </cell>
          <cell r="H915">
            <v>0.3</v>
          </cell>
          <cell r="I915">
            <v>3638</v>
          </cell>
          <cell r="J915">
            <v>0</v>
          </cell>
        </row>
        <row r="916">
          <cell r="A916" t="str">
            <v>1OF1AYMETALIC</v>
          </cell>
          <cell r="B916" t="str">
            <v>Mano de obra</v>
          </cell>
          <cell r="C916">
            <v>0</v>
          </cell>
          <cell r="D916" t="str">
            <v>MANO DE OBRA CARPINTERIA TALLER (1 AYUDANTE - 1 OFICIAL)</v>
          </cell>
          <cell r="E916">
            <v>0</v>
          </cell>
          <cell r="F916" t="str">
            <v>HR</v>
          </cell>
          <cell r="G916">
            <v>18462</v>
          </cell>
          <cell r="H916">
            <v>1</v>
          </cell>
          <cell r="I916">
            <v>18462</v>
          </cell>
          <cell r="J916">
            <v>0</v>
          </cell>
        </row>
        <row r="917">
          <cell r="A917" t="str">
            <v>1OF1AYPINTURA</v>
          </cell>
          <cell r="B917" t="str">
            <v>Mano de obra</v>
          </cell>
          <cell r="C917">
            <v>0</v>
          </cell>
          <cell r="D917" t="str">
            <v>MANO DE OBRA PINTURA ( 1 AYUDANTE - 1 OFICIAL)</v>
          </cell>
          <cell r="E917">
            <v>0</v>
          </cell>
          <cell r="F917" t="str">
            <v>HR</v>
          </cell>
          <cell r="G917">
            <v>18462</v>
          </cell>
          <cell r="H917">
            <v>0.67</v>
          </cell>
          <cell r="I917">
            <v>12370</v>
          </cell>
          <cell r="J917">
            <v>0</v>
          </cell>
        </row>
        <row r="918">
          <cell r="A918">
            <v>0</v>
          </cell>
          <cell r="B918">
            <v>0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</row>
        <row r="919">
          <cell r="A919">
            <v>0</v>
          </cell>
          <cell r="B919">
            <v>0</v>
          </cell>
          <cell r="C919">
            <v>0</v>
          </cell>
          <cell r="D919" t="str">
            <v>SUBTOTAL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34470</v>
          </cell>
        </row>
        <row r="920">
          <cell r="A920">
            <v>0</v>
          </cell>
          <cell r="B920">
            <v>0</v>
          </cell>
          <cell r="C920">
            <v>0</v>
          </cell>
          <cell r="D920" t="str">
            <v>TRANSPORTE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I920">
            <v>0</v>
          </cell>
          <cell r="J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  <cell r="D921" t="str">
            <v>DESCRIPCION</v>
          </cell>
          <cell r="E921">
            <v>0</v>
          </cell>
          <cell r="F921" t="str">
            <v>UND</v>
          </cell>
          <cell r="G921" t="str">
            <v>Vr. Unitario</v>
          </cell>
          <cell r="H921" t="str">
            <v>Redndim.</v>
          </cell>
          <cell r="I921" t="str">
            <v>Vr Total</v>
          </cell>
          <cell r="J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</row>
        <row r="923">
          <cell r="A923">
            <v>0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0</v>
          </cell>
        </row>
        <row r="924">
          <cell r="A924">
            <v>0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0</v>
          </cell>
          <cell r="J924">
            <v>0</v>
          </cell>
        </row>
        <row r="925">
          <cell r="A925">
            <v>0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 t="str">
            <v>SUBTOTAL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</row>
        <row r="927">
          <cell r="A927">
            <v>0</v>
          </cell>
          <cell r="B927">
            <v>0</v>
          </cell>
          <cell r="C927">
            <v>0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I927">
            <v>0</v>
          </cell>
          <cell r="J927">
            <v>0</v>
          </cell>
        </row>
        <row r="928">
          <cell r="A928" t="str">
            <v>1.8.1</v>
          </cell>
          <cell r="B928">
            <v>0</v>
          </cell>
          <cell r="C928">
            <v>0</v>
          </cell>
          <cell r="D928" t="str">
            <v>TOTAL COSTO UNITARIO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I928">
            <v>0</v>
          </cell>
          <cell r="J928">
            <v>83158</v>
          </cell>
        </row>
        <row r="929">
          <cell r="A929">
            <v>0</v>
          </cell>
          <cell r="B929">
            <v>0</v>
          </cell>
          <cell r="C929">
            <v>0</v>
          </cell>
          <cell r="E929">
            <v>0</v>
          </cell>
          <cell r="F929">
            <v>0</v>
          </cell>
          <cell r="H929">
            <v>0</v>
          </cell>
          <cell r="I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</row>
        <row r="931">
          <cell r="A931">
            <v>0</v>
          </cell>
          <cell r="B931">
            <v>0</v>
          </cell>
          <cell r="C931">
            <v>0</v>
          </cell>
          <cell r="D931">
            <v>0</v>
          </cell>
          <cell r="E931" t="str">
            <v>ADECUACION DE LAS INSTALACIONES DE LA INSTITUCION EDUCATIVA JESUS MARIA AGUIRRE CHARRY 
DEL MUNICIPIO DE AIPE, HUILA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</row>
        <row r="932">
          <cell r="A932">
            <v>0</v>
          </cell>
          <cell r="B932">
            <v>0</v>
          </cell>
          <cell r="C932">
            <v>0</v>
          </cell>
          <cell r="D932">
            <v>0</v>
          </cell>
          <cell r="E932" t="str">
            <v>ANÁLISIS DE PRECIOS UNITARIOS      A.P.U.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</row>
        <row r="933">
          <cell r="A933">
            <v>0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</row>
        <row r="934">
          <cell r="A934">
            <v>0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</row>
        <row r="935">
          <cell r="A935">
            <v>0</v>
          </cell>
          <cell r="B935">
            <v>0</v>
          </cell>
          <cell r="C935">
            <v>0</v>
          </cell>
          <cell r="D935" t="str">
            <v>CAPITULO</v>
          </cell>
          <cell r="E935" t="str">
            <v>ITEM</v>
          </cell>
          <cell r="F935" t="str">
            <v>DESCRIPCION</v>
          </cell>
          <cell r="G935">
            <v>0</v>
          </cell>
          <cell r="H935">
            <v>0</v>
          </cell>
          <cell r="I935">
            <v>0</v>
          </cell>
          <cell r="J935" t="str">
            <v>UNIDAD</v>
          </cell>
        </row>
        <row r="936">
          <cell r="B936" t="str">
            <v>Partida</v>
          </cell>
          <cell r="C936">
            <v>0</v>
          </cell>
          <cell r="D936" t="str">
            <v>1.8</v>
          </cell>
          <cell r="E936" t="str">
            <v>1.8.2</v>
          </cell>
          <cell r="F936" t="str">
            <v>TUBERIA PVC AGUAS LLUVIAS 4"</v>
          </cell>
          <cell r="G936">
            <v>0</v>
          </cell>
          <cell r="H936">
            <v>0</v>
          </cell>
          <cell r="I936">
            <v>0</v>
          </cell>
          <cell r="J936" t="str">
            <v>M</v>
          </cell>
        </row>
        <row r="937">
          <cell r="A937">
            <v>0</v>
          </cell>
          <cell r="B937">
            <v>0</v>
          </cell>
          <cell r="C937">
            <v>0</v>
          </cell>
          <cell r="D937" t="str">
            <v>MAQUINARIA, HERRAMIENTA Y EQUIPO PUESTO EN OBRA</v>
          </cell>
          <cell r="E937">
            <v>0</v>
          </cell>
          <cell r="F937">
            <v>0</v>
          </cell>
          <cell r="G937">
            <v>0</v>
          </cell>
          <cell r="H937">
            <v>0</v>
          </cell>
          <cell r="I937">
            <v>0</v>
          </cell>
          <cell r="J937">
            <v>0</v>
          </cell>
        </row>
        <row r="938">
          <cell r="A938">
            <v>0</v>
          </cell>
          <cell r="B938">
            <v>0</v>
          </cell>
          <cell r="C938">
            <v>0</v>
          </cell>
          <cell r="D938" t="str">
            <v>DESCRIPCION</v>
          </cell>
          <cell r="E938">
            <v>0</v>
          </cell>
          <cell r="F938" t="str">
            <v>UND</v>
          </cell>
          <cell r="G938" t="str">
            <v>Vr. Unitario</v>
          </cell>
          <cell r="H938" t="str">
            <v>Redndim.</v>
          </cell>
          <cell r="I938" t="str">
            <v>Vr Total</v>
          </cell>
          <cell r="J938">
            <v>0</v>
          </cell>
        </row>
        <row r="939">
          <cell r="A939" t="str">
            <v xml:space="preserve">HM           </v>
          </cell>
          <cell r="B939" t="str">
            <v>Maquinaria</v>
          </cell>
          <cell r="C939">
            <v>0</v>
          </cell>
          <cell r="D939" t="str">
            <v>HERRAMIENTA MENOR</v>
          </cell>
          <cell r="E939">
            <v>0</v>
          </cell>
          <cell r="F939" t="str">
            <v>UND</v>
          </cell>
          <cell r="G939">
            <v>1300</v>
          </cell>
          <cell r="H939">
            <v>0.2</v>
          </cell>
          <cell r="I939">
            <v>260</v>
          </cell>
          <cell r="J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</row>
        <row r="942">
          <cell r="A942">
            <v>0</v>
          </cell>
          <cell r="B942">
            <v>0</v>
          </cell>
          <cell r="C942">
            <v>0</v>
          </cell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H942">
            <v>0</v>
          </cell>
          <cell r="I942">
            <v>0</v>
          </cell>
          <cell r="J942">
            <v>0</v>
          </cell>
        </row>
        <row r="943">
          <cell r="A943">
            <v>0</v>
          </cell>
          <cell r="B943">
            <v>0</v>
          </cell>
          <cell r="C943">
            <v>0</v>
          </cell>
          <cell r="D943" t="str">
            <v>SUBTOTAL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260</v>
          </cell>
        </row>
        <row r="944">
          <cell r="A944">
            <v>0</v>
          </cell>
          <cell r="B944">
            <v>0</v>
          </cell>
          <cell r="C944">
            <v>0</v>
          </cell>
          <cell r="D944" t="str">
            <v>MATERIALES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  <cell r="D945" t="str">
            <v>DESCRIPCION</v>
          </cell>
          <cell r="E945">
            <v>0</v>
          </cell>
          <cell r="F945" t="str">
            <v>UND</v>
          </cell>
          <cell r="G945" t="str">
            <v>Vr. Unitario</v>
          </cell>
          <cell r="H945" t="str">
            <v>Redndim.</v>
          </cell>
          <cell r="I945" t="str">
            <v>Vr Total</v>
          </cell>
          <cell r="J945">
            <v>0</v>
          </cell>
        </row>
        <row r="946">
          <cell r="A946" t="str">
            <v xml:space="preserve">TUBOPVCS4    </v>
          </cell>
          <cell r="B946" t="str">
            <v>Material</v>
          </cell>
          <cell r="C946">
            <v>0</v>
          </cell>
          <cell r="D946" t="str">
            <v>TUBERIA PVC AGUAS LLUVIAS 4"</v>
          </cell>
          <cell r="E946">
            <v>0</v>
          </cell>
          <cell r="F946" t="str">
            <v>M</v>
          </cell>
          <cell r="G946">
            <v>13500</v>
          </cell>
          <cell r="H946">
            <v>1</v>
          </cell>
          <cell r="I946">
            <v>13500</v>
          </cell>
          <cell r="J946">
            <v>0</v>
          </cell>
        </row>
        <row r="947">
          <cell r="A947" t="str">
            <v xml:space="preserve">SOLDADURAPVC </v>
          </cell>
          <cell r="B947" t="str">
            <v>Material</v>
          </cell>
          <cell r="C947">
            <v>0</v>
          </cell>
          <cell r="D947" t="str">
            <v>SOLDADURA PVC 1/4</v>
          </cell>
          <cell r="E947">
            <v>0</v>
          </cell>
          <cell r="F947" t="str">
            <v>UN</v>
          </cell>
          <cell r="G947">
            <v>77190</v>
          </cell>
          <cell r="H947">
            <v>4.0000000000000001E-3</v>
          </cell>
          <cell r="I947">
            <v>309</v>
          </cell>
          <cell r="J947">
            <v>0</v>
          </cell>
        </row>
        <row r="948">
          <cell r="A948" t="str">
            <v xml:space="preserve">LIMPIADORPVC </v>
          </cell>
          <cell r="B948" t="str">
            <v>Material</v>
          </cell>
          <cell r="C948">
            <v>0</v>
          </cell>
          <cell r="D948" t="str">
            <v>LIMPIADOR PVC 1/4</v>
          </cell>
          <cell r="E948">
            <v>0</v>
          </cell>
          <cell r="F948" t="str">
            <v>UND</v>
          </cell>
          <cell r="G948">
            <v>35000</v>
          </cell>
          <cell r="H948">
            <v>4.0000000000000001E-3</v>
          </cell>
          <cell r="I948">
            <v>140</v>
          </cell>
          <cell r="J948">
            <v>0</v>
          </cell>
        </row>
        <row r="949">
          <cell r="A949">
            <v>0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</row>
        <row r="950">
          <cell r="A950">
            <v>0</v>
          </cell>
          <cell r="B950">
            <v>0</v>
          </cell>
          <cell r="C950">
            <v>0</v>
          </cell>
          <cell r="D950" t="str">
            <v>SUBTOTAL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  <cell r="J950">
            <v>13949</v>
          </cell>
        </row>
        <row r="951">
          <cell r="A951">
            <v>0</v>
          </cell>
          <cell r="B951">
            <v>0</v>
          </cell>
          <cell r="C951">
            <v>0</v>
          </cell>
          <cell r="D951" t="str">
            <v>MANO DE OBRA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  <cell r="D952" t="str">
            <v>DESCRIPCION</v>
          </cell>
          <cell r="E952">
            <v>0</v>
          </cell>
          <cell r="F952" t="str">
            <v>UND</v>
          </cell>
          <cell r="G952" t="str">
            <v>Vr. Unitario</v>
          </cell>
          <cell r="H952" t="str">
            <v>Redndim.</v>
          </cell>
          <cell r="I952" t="str">
            <v>Vr Total</v>
          </cell>
          <cell r="J952">
            <v>0</v>
          </cell>
        </row>
        <row r="953">
          <cell r="A953" t="str">
            <v>1OF1AYHIDROSA</v>
          </cell>
          <cell r="B953" t="str">
            <v>Mano de obra</v>
          </cell>
          <cell r="C953">
            <v>0</v>
          </cell>
          <cell r="D953" t="str">
            <v>MANO DE OBRA HIDROSANITARIA (1 AYUDANTE - 1 OFICIAL)</v>
          </cell>
          <cell r="E953">
            <v>0</v>
          </cell>
          <cell r="F953" t="str">
            <v>HR</v>
          </cell>
          <cell r="G953">
            <v>18462</v>
          </cell>
          <cell r="H953">
            <v>0.13</v>
          </cell>
          <cell r="I953">
            <v>2400</v>
          </cell>
          <cell r="J953">
            <v>0</v>
          </cell>
        </row>
        <row r="954">
          <cell r="A954">
            <v>0</v>
          </cell>
          <cell r="B954">
            <v>0</v>
          </cell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</row>
        <row r="955">
          <cell r="A955">
            <v>0</v>
          </cell>
          <cell r="B955">
            <v>0</v>
          </cell>
          <cell r="C955">
            <v>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H956">
            <v>0</v>
          </cell>
          <cell r="I956">
            <v>0</v>
          </cell>
          <cell r="J956">
            <v>0</v>
          </cell>
        </row>
        <row r="957">
          <cell r="A957">
            <v>0</v>
          </cell>
          <cell r="B957">
            <v>0</v>
          </cell>
          <cell r="C957">
            <v>0</v>
          </cell>
          <cell r="D957" t="str">
            <v>SUBTOTAL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2400</v>
          </cell>
        </row>
        <row r="958">
          <cell r="A958">
            <v>0</v>
          </cell>
          <cell r="B958">
            <v>0</v>
          </cell>
          <cell r="C958">
            <v>0</v>
          </cell>
          <cell r="D958" t="str">
            <v>TRANSPORTE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</row>
        <row r="959">
          <cell r="A959">
            <v>0</v>
          </cell>
          <cell r="B959">
            <v>0</v>
          </cell>
          <cell r="C959">
            <v>0</v>
          </cell>
          <cell r="D959" t="str">
            <v>DESCRIPCION</v>
          </cell>
          <cell r="E959">
            <v>0</v>
          </cell>
          <cell r="F959" t="str">
            <v>UND</v>
          </cell>
          <cell r="G959" t="str">
            <v>Vr. Unitario</v>
          </cell>
          <cell r="H959" t="str">
            <v>Redndim.</v>
          </cell>
          <cell r="I959" t="str">
            <v>Vr Total</v>
          </cell>
          <cell r="J959">
            <v>0</v>
          </cell>
        </row>
        <row r="960">
          <cell r="A960">
            <v>0</v>
          </cell>
          <cell r="B960">
            <v>0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</row>
        <row r="961">
          <cell r="A961">
            <v>0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</row>
        <row r="962">
          <cell r="A962">
            <v>0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  <cell r="J962">
            <v>0</v>
          </cell>
        </row>
        <row r="963">
          <cell r="A963">
            <v>0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H963">
            <v>0</v>
          </cell>
          <cell r="I963">
            <v>0</v>
          </cell>
          <cell r="J963">
            <v>0</v>
          </cell>
        </row>
        <row r="964">
          <cell r="A964">
            <v>0</v>
          </cell>
          <cell r="B964">
            <v>0</v>
          </cell>
          <cell r="C964">
            <v>0</v>
          </cell>
          <cell r="D964" t="str">
            <v>SUBTOTAL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</row>
        <row r="965">
          <cell r="A965">
            <v>0</v>
          </cell>
          <cell r="B965">
            <v>0</v>
          </cell>
          <cell r="C965">
            <v>0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</row>
        <row r="966">
          <cell r="A966" t="str">
            <v>1.8.2</v>
          </cell>
          <cell r="B966">
            <v>0</v>
          </cell>
          <cell r="C966">
            <v>0</v>
          </cell>
          <cell r="D966" t="str">
            <v>TOTAL COSTO UNITARIO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  <cell r="I966">
            <v>0</v>
          </cell>
          <cell r="J966">
            <v>16609</v>
          </cell>
        </row>
        <row r="967">
          <cell r="A967">
            <v>0</v>
          </cell>
          <cell r="B967">
            <v>0</v>
          </cell>
          <cell r="C967">
            <v>0</v>
          </cell>
          <cell r="E967">
            <v>0</v>
          </cell>
          <cell r="F967">
            <v>0</v>
          </cell>
          <cell r="H967">
            <v>0</v>
          </cell>
          <cell r="I967">
            <v>0</v>
          </cell>
        </row>
        <row r="968">
          <cell r="A968">
            <v>0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</row>
        <row r="969">
          <cell r="A969">
            <v>0</v>
          </cell>
          <cell r="B969">
            <v>0</v>
          </cell>
          <cell r="C969">
            <v>0</v>
          </cell>
          <cell r="D969">
            <v>0</v>
          </cell>
          <cell r="E969" t="str">
            <v>ADECUACION DE LAS INSTALACIONES DE LA INSTITUCION EDUCATIVA JESUS MARIA AGUIRRE CHARRY 
DEL MUNICIPIO DE AIPE, HUILA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</row>
        <row r="970">
          <cell r="A970">
            <v>0</v>
          </cell>
          <cell r="B970">
            <v>0</v>
          </cell>
          <cell r="C970">
            <v>0</v>
          </cell>
          <cell r="D970">
            <v>0</v>
          </cell>
          <cell r="E970" t="str">
            <v>ANÁLISIS DE PRECIOS UNITARIOS      A.P.U.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</row>
        <row r="971">
          <cell r="A971">
            <v>0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  <cell r="D973" t="str">
            <v>CAPITULO</v>
          </cell>
          <cell r="E973" t="str">
            <v>ITEM</v>
          </cell>
          <cell r="F973" t="str">
            <v>DESCRIPCION</v>
          </cell>
          <cell r="G973">
            <v>0</v>
          </cell>
          <cell r="H973">
            <v>0</v>
          </cell>
          <cell r="I973">
            <v>0</v>
          </cell>
          <cell r="J973" t="str">
            <v>UNIDAD</v>
          </cell>
        </row>
        <row r="974">
          <cell r="B974" t="str">
            <v>Partida</v>
          </cell>
          <cell r="C974">
            <v>0</v>
          </cell>
          <cell r="D974" t="str">
            <v>1.8</v>
          </cell>
          <cell r="E974" t="str">
            <v>1.8.3</v>
          </cell>
          <cell r="F974" t="str">
            <v>CODO PVC SANITARIO 90 4"</v>
          </cell>
          <cell r="G974">
            <v>0</v>
          </cell>
          <cell r="H974">
            <v>0</v>
          </cell>
          <cell r="I974">
            <v>0</v>
          </cell>
          <cell r="J974" t="str">
            <v>UND</v>
          </cell>
        </row>
        <row r="975">
          <cell r="A975">
            <v>0</v>
          </cell>
          <cell r="B975">
            <v>0</v>
          </cell>
          <cell r="C975">
            <v>0</v>
          </cell>
          <cell r="D975" t="str">
            <v>MAQUINARIA, HERRAMIENTA Y EQUIPO PUESTO EN OBRA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</row>
        <row r="976">
          <cell r="A976">
            <v>0</v>
          </cell>
          <cell r="B976">
            <v>0</v>
          </cell>
          <cell r="C976">
            <v>0</v>
          </cell>
          <cell r="D976" t="str">
            <v>DESCRIPCION</v>
          </cell>
          <cell r="E976">
            <v>0</v>
          </cell>
          <cell r="F976" t="str">
            <v>UND</v>
          </cell>
          <cell r="G976" t="str">
            <v>Vr. Unitario</v>
          </cell>
          <cell r="H976" t="str">
            <v>Redndim.</v>
          </cell>
          <cell r="I976" t="str">
            <v>Vr Total</v>
          </cell>
          <cell r="J976">
            <v>0</v>
          </cell>
        </row>
        <row r="977">
          <cell r="A977" t="str">
            <v xml:space="preserve">HM           </v>
          </cell>
          <cell r="B977" t="str">
            <v>Maquinaria</v>
          </cell>
          <cell r="C977">
            <v>0</v>
          </cell>
          <cell r="D977" t="str">
            <v>HERRAMIENTA MENOR</v>
          </cell>
          <cell r="E977">
            <v>0</v>
          </cell>
          <cell r="F977" t="str">
            <v>UND</v>
          </cell>
          <cell r="G977">
            <v>1300</v>
          </cell>
          <cell r="H977">
            <v>0.3</v>
          </cell>
          <cell r="I977">
            <v>390</v>
          </cell>
          <cell r="J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  <cell r="I978">
            <v>0</v>
          </cell>
          <cell r="J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  <cell r="J979">
            <v>0</v>
          </cell>
        </row>
        <row r="980">
          <cell r="A980">
            <v>0</v>
          </cell>
          <cell r="B980">
            <v>0</v>
          </cell>
          <cell r="C980">
            <v>0</v>
          </cell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</row>
        <row r="981">
          <cell r="A981">
            <v>0</v>
          </cell>
          <cell r="B981">
            <v>0</v>
          </cell>
          <cell r="C981">
            <v>0</v>
          </cell>
          <cell r="D981" t="str">
            <v>SUBTOTAL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390</v>
          </cell>
        </row>
        <row r="982">
          <cell r="A982">
            <v>0</v>
          </cell>
          <cell r="B982">
            <v>0</v>
          </cell>
          <cell r="C982">
            <v>0</v>
          </cell>
          <cell r="D982" t="str">
            <v>MATERIALES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  <cell r="I982">
            <v>0</v>
          </cell>
          <cell r="J982">
            <v>0</v>
          </cell>
        </row>
        <row r="983">
          <cell r="A983">
            <v>0</v>
          </cell>
          <cell r="B983">
            <v>0</v>
          </cell>
          <cell r="C983">
            <v>0</v>
          </cell>
          <cell r="D983" t="str">
            <v>DESCRIPCION</v>
          </cell>
          <cell r="E983">
            <v>0</v>
          </cell>
          <cell r="F983" t="str">
            <v>UND</v>
          </cell>
          <cell r="G983" t="str">
            <v>Vr. Unitario</v>
          </cell>
          <cell r="H983" t="str">
            <v>Redndim.</v>
          </cell>
          <cell r="I983" t="str">
            <v>Vr Total</v>
          </cell>
          <cell r="J983">
            <v>0</v>
          </cell>
        </row>
        <row r="984">
          <cell r="A984" t="str">
            <v xml:space="preserve">CODOPVCS4    </v>
          </cell>
          <cell r="B984" t="str">
            <v>Material</v>
          </cell>
          <cell r="C984">
            <v>0</v>
          </cell>
          <cell r="D984" t="str">
            <v>CODO PVC S 4"</v>
          </cell>
          <cell r="E984">
            <v>0</v>
          </cell>
          <cell r="F984" t="str">
            <v>UND</v>
          </cell>
          <cell r="G984">
            <v>9990</v>
          </cell>
          <cell r="H984">
            <v>1</v>
          </cell>
          <cell r="I984">
            <v>9990</v>
          </cell>
          <cell r="J984">
            <v>0</v>
          </cell>
        </row>
        <row r="985">
          <cell r="A985" t="str">
            <v xml:space="preserve">SOLDADURAPVC </v>
          </cell>
          <cell r="B985" t="str">
            <v>Material</v>
          </cell>
          <cell r="C985">
            <v>0</v>
          </cell>
          <cell r="D985" t="str">
            <v>SOLDADURA PVC 1/4</v>
          </cell>
          <cell r="E985">
            <v>0</v>
          </cell>
          <cell r="F985" t="str">
            <v>UN</v>
          </cell>
          <cell r="G985">
            <v>77190</v>
          </cell>
          <cell r="H985">
            <v>4.0000000000000001E-3</v>
          </cell>
          <cell r="I985">
            <v>309</v>
          </cell>
          <cell r="J985">
            <v>0</v>
          </cell>
        </row>
        <row r="986">
          <cell r="A986" t="str">
            <v xml:space="preserve">LIMPIADORPVC </v>
          </cell>
          <cell r="B986" t="str">
            <v>Material</v>
          </cell>
          <cell r="C986">
            <v>0</v>
          </cell>
          <cell r="D986" t="str">
            <v>LIMPIADOR PVC 1/4</v>
          </cell>
          <cell r="E986">
            <v>0</v>
          </cell>
          <cell r="F986" t="str">
            <v>UND</v>
          </cell>
          <cell r="G986">
            <v>35000</v>
          </cell>
          <cell r="H986">
            <v>0.04</v>
          </cell>
          <cell r="I986">
            <v>1400</v>
          </cell>
          <cell r="J986">
            <v>0</v>
          </cell>
        </row>
        <row r="987">
          <cell r="A987">
            <v>0</v>
          </cell>
          <cell r="B987">
            <v>0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</row>
        <row r="988">
          <cell r="A988">
            <v>0</v>
          </cell>
          <cell r="B988">
            <v>0</v>
          </cell>
          <cell r="C988">
            <v>0</v>
          </cell>
          <cell r="D988" t="str">
            <v>SUBTOTAL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11699</v>
          </cell>
        </row>
        <row r="989">
          <cell r="A989">
            <v>0</v>
          </cell>
          <cell r="B989">
            <v>0</v>
          </cell>
          <cell r="C989">
            <v>0</v>
          </cell>
          <cell r="D989" t="str">
            <v>MANO DE OBRA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</row>
        <row r="990">
          <cell r="A990">
            <v>0</v>
          </cell>
          <cell r="B990">
            <v>0</v>
          </cell>
          <cell r="C990">
            <v>0</v>
          </cell>
          <cell r="D990" t="str">
            <v>DESCRIPCION</v>
          </cell>
          <cell r="E990">
            <v>0</v>
          </cell>
          <cell r="F990" t="str">
            <v>UND</v>
          </cell>
          <cell r="G990" t="str">
            <v>Vr. Unitario</v>
          </cell>
          <cell r="H990" t="str">
            <v>Redndim.</v>
          </cell>
          <cell r="I990" t="str">
            <v>Vr Total</v>
          </cell>
          <cell r="J990">
            <v>0</v>
          </cell>
        </row>
        <row r="991">
          <cell r="A991" t="str">
            <v>1OF1AYHIDROSA</v>
          </cell>
          <cell r="B991" t="str">
            <v>Mano de obra</v>
          </cell>
          <cell r="C991">
            <v>0</v>
          </cell>
          <cell r="D991" t="str">
            <v>MANO DE OBRA HIDROSANITARIA (1 AYUDANTE - 1 OFICIAL)</v>
          </cell>
          <cell r="E991">
            <v>0</v>
          </cell>
          <cell r="F991" t="str">
            <v>HR</v>
          </cell>
          <cell r="G991">
            <v>18462</v>
          </cell>
          <cell r="H991">
            <v>0.1</v>
          </cell>
          <cell r="I991">
            <v>1846</v>
          </cell>
          <cell r="J991">
            <v>0</v>
          </cell>
        </row>
        <row r="992">
          <cell r="A992">
            <v>0</v>
          </cell>
          <cell r="B992">
            <v>0</v>
          </cell>
          <cell r="C992">
            <v>0</v>
          </cell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  <cell r="I992">
            <v>0</v>
          </cell>
          <cell r="J992">
            <v>0</v>
          </cell>
        </row>
        <row r="993">
          <cell r="A993">
            <v>0</v>
          </cell>
          <cell r="B993">
            <v>0</v>
          </cell>
          <cell r="C993">
            <v>0</v>
          </cell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  <cell r="I993">
            <v>0</v>
          </cell>
          <cell r="J993">
            <v>0</v>
          </cell>
        </row>
        <row r="994">
          <cell r="A994">
            <v>0</v>
          </cell>
          <cell r="B994">
            <v>0</v>
          </cell>
          <cell r="C994">
            <v>0</v>
          </cell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  <cell r="I994">
            <v>0</v>
          </cell>
          <cell r="J994">
            <v>0</v>
          </cell>
        </row>
        <row r="995">
          <cell r="A995">
            <v>0</v>
          </cell>
          <cell r="B995">
            <v>0</v>
          </cell>
          <cell r="C995">
            <v>0</v>
          </cell>
          <cell r="D995" t="str">
            <v>SUBTOTAL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1846</v>
          </cell>
        </row>
        <row r="996">
          <cell r="A996">
            <v>0</v>
          </cell>
          <cell r="B996">
            <v>0</v>
          </cell>
          <cell r="C996">
            <v>0</v>
          </cell>
          <cell r="D996" t="str">
            <v>TRANSPORTE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  <cell r="I996">
            <v>0</v>
          </cell>
          <cell r="J996">
            <v>0</v>
          </cell>
        </row>
        <row r="997">
          <cell r="A997">
            <v>0</v>
          </cell>
          <cell r="B997">
            <v>0</v>
          </cell>
          <cell r="C997">
            <v>0</v>
          </cell>
          <cell r="D997" t="str">
            <v>DESCRIPCION</v>
          </cell>
          <cell r="E997">
            <v>0</v>
          </cell>
          <cell r="F997" t="str">
            <v>UND</v>
          </cell>
          <cell r="G997" t="str">
            <v>Vr. Unitario</v>
          </cell>
          <cell r="H997" t="str">
            <v>Redndim.</v>
          </cell>
          <cell r="I997" t="str">
            <v>Vr Total</v>
          </cell>
          <cell r="J997">
            <v>0</v>
          </cell>
        </row>
        <row r="998">
          <cell r="A998">
            <v>0</v>
          </cell>
          <cell r="B998">
            <v>0</v>
          </cell>
          <cell r="C998">
            <v>0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</row>
        <row r="999">
          <cell r="A999">
            <v>0</v>
          </cell>
          <cell r="B999">
            <v>0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</row>
        <row r="1000">
          <cell r="A1000">
            <v>0</v>
          </cell>
          <cell r="B1000">
            <v>0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</row>
        <row r="1001">
          <cell r="A1001">
            <v>0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</row>
        <row r="1002">
          <cell r="A1002">
            <v>0</v>
          </cell>
          <cell r="B1002">
            <v>0</v>
          </cell>
          <cell r="C1002">
            <v>0</v>
          </cell>
          <cell r="D1002" t="str">
            <v>SUBTOTAL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</row>
        <row r="1004">
          <cell r="A1004" t="str">
            <v>1.8.3</v>
          </cell>
          <cell r="B1004">
            <v>0</v>
          </cell>
          <cell r="C1004">
            <v>0</v>
          </cell>
          <cell r="D1004" t="str">
            <v>TOTAL COSTO UNITARIO</v>
          </cell>
          <cell r="E1004">
            <v>0</v>
          </cell>
          <cell r="F1004">
            <v>0</v>
          </cell>
          <cell r="G1004">
            <v>0</v>
          </cell>
          <cell r="H1004">
            <v>0</v>
          </cell>
          <cell r="I1004">
            <v>0</v>
          </cell>
          <cell r="J1004">
            <v>13935</v>
          </cell>
        </row>
        <row r="1005">
          <cell r="A1005">
            <v>0</v>
          </cell>
          <cell r="B1005">
            <v>0</v>
          </cell>
          <cell r="C1005">
            <v>0</v>
          </cell>
          <cell r="E1005">
            <v>0</v>
          </cell>
          <cell r="F1005">
            <v>0</v>
          </cell>
          <cell r="H1005">
            <v>0</v>
          </cell>
          <cell r="I1005">
            <v>0</v>
          </cell>
        </row>
        <row r="1006">
          <cell r="A1006">
            <v>0</v>
          </cell>
          <cell r="B1006">
            <v>0</v>
          </cell>
          <cell r="C1006">
            <v>0</v>
          </cell>
          <cell r="D1006">
            <v>0</v>
          </cell>
          <cell r="E1006">
            <v>0</v>
          </cell>
          <cell r="F1006">
            <v>0</v>
          </cell>
          <cell r="G1006">
            <v>0</v>
          </cell>
          <cell r="H1006">
            <v>0</v>
          </cell>
          <cell r="I1006">
            <v>0</v>
          </cell>
        </row>
        <row r="1007">
          <cell r="A1007">
            <v>0</v>
          </cell>
          <cell r="B1007">
            <v>0</v>
          </cell>
          <cell r="C1007">
            <v>0</v>
          </cell>
          <cell r="D1007">
            <v>0</v>
          </cell>
          <cell r="E1007" t="str">
            <v>ADECUACION DE LAS INSTALACIONES DE LA INSTITUCION EDUCATIVA JESUS MARIA AGUIRRE CHARRY 
DEL MUNICIPIO DE AIPE, HUILA</v>
          </cell>
          <cell r="F1007">
            <v>0</v>
          </cell>
          <cell r="G1007">
            <v>0</v>
          </cell>
          <cell r="H1007">
            <v>0</v>
          </cell>
          <cell r="I1007">
            <v>0</v>
          </cell>
          <cell r="J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  <cell r="D1008">
            <v>0</v>
          </cell>
          <cell r="E1008" t="str">
            <v>ANÁLISIS DE PRECIOS UNITARIOS      A.P.U.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  <cell r="J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  <cell r="D1009">
            <v>0</v>
          </cell>
          <cell r="E1009">
            <v>0</v>
          </cell>
          <cell r="F1009">
            <v>0</v>
          </cell>
          <cell r="G1009">
            <v>0</v>
          </cell>
          <cell r="H1009">
            <v>0</v>
          </cell>
          <cell r="I1009">
            <v>0</v>
          </cell>
          <cell r="J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H1010">
            <v>0</v>
          </cell>
          <cell r="I1010">
            <v>0</v>
          </cell>
          <cell r="J1010">
            <v>0</v>
          </cell>
        </row>
        <row r="1011">
          <cell r="A1011">
            <v>0</v>
          </cell>
          <cell r="B1011">
            <v>0</v>
          </cell>
          <cell r="C1011">
            <v>0</v>
          </cell>
          <cell r="D1011" t="str">
            <v>CAPITULO</v>
          </cell>
          <cell r="E1011" t="str">
            <v>ITEM</v>
          </cell>
          <cell r="F1011" t="str">
            <v>DESCRIPCION</v>
          </cell>
          <cell r="G1011">
            <v>0</v>
          </cell>
          <cell r="H1011">
            <v>0</v>
          </cell>
          <cell r="I1011">
            <v>0</v>
          </cell>
          <cell r="J1011" t="str">
            <v>UNIDAD</v>
          </cell>
        </row>
        <row r="1012">
          <cell r="B1012" t="str">
            <v>Partida</v>
          </cell>
          <cell r="C1012">
            <v>0</v>
          </cell>
          <cell r="D1012" t="str">
            <v>1.9</v>
          </cell>
          <cell r="E1012" t="str">
            <v>1.9.1</v>
          </cell>
          <cell r="F1012" t="str">
            <v>SUMINISTRO E INSTALACION DE BEBEDERO INCLUYE LLENADO DE BOTELLA</v>
          </cell>
          <cell r="G1012">
            <v>0</v>
          </cell>
          <cell r="H1012">
            <v>0</v>
          </cell>
          <cell r="I1012">
            <v>0</v>
          </cell>
          <cell r="J1012" t="str">
            <v>UND</v>
          </cell>
        </row>
        <row r="1013">
          <cell r="A1013">
            <v>0</v>
          </cell>
          <cell r="B1013">
            <v>0</v>
          </cell>
          <cell r="C1013">
            <v>0</v>
          </cell>
          <cell r="D1013" t="str">
            <v>MAQUINARIA, HERRAMIENTA Y EQUIPO PUESTO EN OBRA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</row>
        <row r="1014">
          <cell r="A1014">
            <v>0</v>
          </cell>
          <cell r="B1014">
            <v>0</v>
          </cell>
          <cell r="C1014">
            <v>0</v>
          </cell>
          <cell r="D1014" t="str">
            <v>DESCRIPCION</v>
          </cell>
          <cell r="E1014">
            <v>0</v>
          </cell>
          <cell r="F1014" t="str">
            <v>UND</v>
          </cell>
          <cell r="G1014" t="str">
            <v>Vr. Unitario</v>
          </cell>
          <cell r="H1014" t="str">
            <v>Redndim.</v>
          </cell>
          <cell r="I1014" t="str">
            <v>Vr Total</v>
          </cell>
          <cell r="J1014">
            <v>0</v>
          </cell>
        </row>
        <row r="1015">
          <cell r="A1015" t="str">
            <v xml:space="preserve">HM           </v>
          </cell>
          <cell r="B1015" t="str">
            <v>Maquinaria</v>
          </cell>
          <cell r="C1015">
            <v>0</v>
          </cell>
          <cell r="D1015" t="str">
            <v>HERRAMIENTA MENOR</v>
          </cell>
          <cell r="E1015">
            <v>0</v>
          </cell>
          <cell r="F1015" t="str">
            <v>UND</v>
          </cell>
          <cell r="G1015">
            <v>1300</v>
          </cell>
          <cell r="H1015">
            <v>4</v>
          </cell>
          <cell r="I1015">
            <v>5200</v>
          </cell>
          <cell r="J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</row>
        <row r="1017">
          <cell r="A1017">
            <v>0</v>
          </cell>
          <cell r="B1017">
            <v>0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</row>
        <row r="1018">
          <cell r="A1018">
            <v>0</v>
          </cell>
          <cell r="B1018">
            <v>0</v>
          </cell>
          <cell r="C1018">
            <v>0</v>
          </cell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  <cell r="J1018">
            <v>0</v>
          </cell>
        </row>
        <row r="1019">
          <cell r="A1019">
            <v>0</v>
          </cell>
          <cell r="B1019">
            <v>0</v>
          </cell>
          <cell r="C1019">
            <v>0</v>
          </cell>
          <cell r="D1019" t="str">
            <v>SUBTOTAL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5200</v>
          </cell>
        </row>
        <row r="1020">
          <cell r="A1020">
            <v>0</v>
          </cell>
          <cell r="B1020">
            <v>0</v>
          </cell>
          <cell r="C1020">
            <v>0</v>
          </cell>
          <cell r="D1020" t="str">
            <v>MATERIALES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0</v>
          </cell>
        </row>
        <row r="1021">
          <cell r="A1021">
            <v>0</v>
          </cell>
          <cell r="B1021">
            <v>0</v>
          </cell>
          <cell r="C1021">
            <v>0</v>
          </cell>
          <cell r="D1021" t="str">
            <v>DESCRIPCION</v>
          </cell>
          <cell r="E1021">
            <v>0</v>
          </cell>
          <cell r="F1021" t="str">
            <v>UND</v>
          </cell>
          <cell r="G1021" t="str">
            <v>Vr. Unitario</v>
          </cell>
          <cell r="H1021" t="str">
            <v>Redndim.</v>
          </cell>
          <cell r="I1021" t="str">
            <v>Vr Total</v>
          </cell>
          <cell r="J1021">
            <v>0</v>
          </cell>
        </row>
        <row r="1022">
          <cell r="A1022" t="str">
            <v xml:space="preserve">TUBOPVC1-2   </v>
          </cell>
          <cell r="B1022" t="str">
            <v>Material</v>
          </cell>
          <cell r="C1022">
            <v>0</v>
          </cell>
          <cell r="D1022" t="str">
            <v>TUBERIA PVC P 1/2"</v>
          </cell>
          <cell r="E1022">
            <v>0</v>
          </cell>
          <cell r="F1022" t="str">
            <v>M</v>
          </cell>
          <cell r="G1022">
            <v>2000</v>
          </cell>
          <cell r="H1022">
            <v>15</v>
          </cell>
          <cell r="I1022">
            <v>30000</v>
          </cell>
          <cell r="J1022">
            <v>0</v>
          </cell>
        </row>
        <row r="1023">
          <cell r="A1023" t="str">
            <v xml:space="preserve">SOLDADURAPVC </v>
          </cell>
          <cell r="B1023" t="str">
            <v>Material</v>
          </cell>
          <cell r="C1023">
            <v>0</v>
          </cell>
          <cell r="D1023" t="str">
            <v>SOLDADURA PVC 1/4</v>
          </cell>
          <cell r="E1023">
            <v>0</v>
          </cell>
          <cell r="F1023" t="str">
            <v>UN</v>
          </cell>
          <cell r="G1023">
            <v>77190</v>
          </cell>
          <cell r="H1023">
            <v>0.3</v>
          </cell>
          <cell r="I1023">
            <v>23157</v>
          </cell>
          <cell r="J1023">
            <v>0</v>
          </cell>
        </row>
        <row r="1024">
          <cell r="A1024" t="str">
            <v xml:space="preserve">UNIONPVCP1-2 </v>
          </cell>
          <cell r="B1024" t="str">
            <v>Material</v>
          </cell>
          <cell r="C1024">
            <v>0</v>
          </cell>
          <cell r="D1024" t="str">
            <v>UNION PVC P 1/2"</v>
          </cell>
          <cell r="E1024">
            <v>0</v>
          </cell>
          <cell r="F1024" t="str">
            <v>UN</v>
          </cell>
          <cell r="G1024">
            <v>400</v>
          </cell>
          <cell r="H1024">
            <v>4</v>
          </cell>
          <cell r="I1024">
            <v>1600</v>
          </cell>
          <cell r="J1024">
            <v>0</v>
          </cell>
        </row>
        <row r="1025">
          <cell r="A1025" t="str">
            <v xml:space="preserve">LIMPIADORPVC </v>
          </cell>
          <cell r="B1025" t="str">
            <v>Material</v>
          </cell>
          <cell r="C1025">
            <v>0</v>
          </cell>
          <cell r="D1025" t="str">
            <v>LIMPIADOR PVC 1/4</v>
          </cell>
          <cell r="E1025">
            <v>0</v>
          </cell>
          <cell r="F1025" t="str">
            <v>UND</v>
          </cell>
          <cell r="G1025">
            <v>35000</v>
          </cell>
          <cell r="H1025">
            <v>0.2</v>
          </cell>
          <cell r="I1025">
            <v>7000</v>
          </cell>
          <cell r="J1025">
            <v>0</v>
          </cell>
        </row>
        <row r="1026">
          <cell r="A1026" t="str">
            <v xml:space="preserve">TUBPVCS3     </v>
          </cell>
          <cell r="B1026" t="str">
            <v>Material</v>
          </cell>
          <cell r="C1026">
            <v>0</v>
          </cell>
          <cell r="D1026" t="str">
            <v>TUBO PVC S 3"</v>
          </cell>
          <cell r="E1026">
            <v>0</v>
          </cell>
          <cell r="F1026" t="str">
            <v>M</v>
          </cell>
          <cell r="G1026">
            <v>14000</v>
          </cell>
          <cell r="H1026">
            <v>15</v>
          </cell>
          <cell r="I1026">
            <v>210000</v>
          </cell>
          <cell r="J1026">
            <v>0</v>
          </cell>
        </row>
        <row r="1027">
          <cell r="A1027" t="str">
            <v xml:space="preserve">CODOPVCS3    </v>
          </cell>
          <cell r="B1027" t="str">
            <v>Material</v>
          </cell>
          <cell r="C1027">
            <v>0</v>
          </cell>
          <cell r="D1027" t="str">
            <v>CODO PVC S 3"</v>
          </cell>
          <cell r="E1027">
            <v>0</v>
          </cell>
          <cell r="F1027" t="str">
            <v>UN</v>
          </cell>
          <cell r="G1027">
            <v>7000</v>
          </cell>
          <cell r="H1027">
            <v>3</v>
          </cell>
          <cell r="I1027">
            <v>21000</v>
          </cell>
          <cell r="J1027">
            <v>0</v>
          </cell>
        </row>
        <row r="1028">
          <cell r="A1028" t="str">
            <v>BEBEDEROBOTEL</v>
          </cell>
          <cell r="B1028" t="str">
            <v>Material</v>
          </cell>
          <cell r="C1028">
            <v>0</v>
          </cell>
          <cell r="D1028" t="str">
            <v>ESTACION DE LLENADO DE BOTELLAS ANTIVANDALICA</v>
          </cell>
          <cell r="E1028">
            <v>0</v>
          </cell>
          <cell r="F1028" t="str">
            <v>UND</v>
          </cell>
          <cell r="G1028">
            <v>8198475</v>
          </cell>
          <cell r="H1028">
            <v>1</v>
          </cell>
          <cell r="I1028">
            <v>8198475</v>
          </cell>
          <cell r="J1028">
            <v>0</v>
          </cell>
        </row>
        <row r="1029">
          <cell r="A1029">
            <v>0</v>
          </cell>
          <cell r="B1029">
            <v>0</v>
          </cell>
          <cell r="C1029">
            <v>0</v>
          </cell>
          <cell r="D1029" t="str">
            <v>SUBTOTAL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8491232</v>
          </cell>
        </row>
        <row r="1030">
          <cell r="A1030">
            <v>0</v>
          </cell>
          <cell r="B1030">
            <v>0</v>
          </cell>
          <cell r="C1030">
            <v>0</v>
          </cell>
          <cell r="D1030" t="str">
            <v>MANO DE OBRA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</row>
        <row r="1031">
          <cell r="A1031">
            <v>0</v>
          </cell>
          <cell r="B1031">
            <v>0</v>
          </cell>
          <cell r="C1031">
            <v>0</v>
          </cell>
          <cell r="D1031" t="str">
            <v>DESCRIPCION</v>
          </cell>
          <cell r="E1031">
            <v>0</v>
          </cell>
          <cell r="F1031" t="str">
            <v>UND</v>
          </cell>
          <cell r="G1031" t="str">
            <v>Vr. Unitario</v>
          </cell>
          <cell r="H1031" t="str">
            <v>Redndim.</v>
          </cell>
          <cell r="I1031" t="str">
            <v>Vr Total</v>
          </cell>
          <cell r="J1031">
            <v>0</v>
          </cell>
        </row>
        <row r="1032">
          <cell r="A1032" t="str">
            <v xml:space="preserve">1OF1AY       </v>
          </cell>
          <cell r="B1032" t="str">
            <v>Mano de obra</v>
          </cell>
          <cell r="C1032">
            <v>0</v>
          </cell>
          <cell r="D1032" t="str">
            <v>MANO DE OBRA ALBAÑILERIA (1 OFICIAL - 1 AYUDANTE)</v>
          </cell>
          <cell r="E1032">
            <v>0</v>
          </cell>
          <cell r="F1032" t="str">
            <v>HR</v>
          </cell>
          <cell r="G1032">
            <v>16784</v>
          </cell>
          <cell r="H1032">
            <v>10</v>
          </cell>
          <cell r="I1032">
            <v>167840</v>
          </cell>
          <cell r="J1032">
            <v>0</v>
          </cell>
        </row>
        <row r="1033">
          <cell r="A1033">
            <v>0</v>
          </cell>
          <cell r="B1033">
            <v>0</v>
          </cell>
          <cell r="C1033">
            <v>0</v>
          </cell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  <cell r="J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  <cell r="D1034">
            <v>0</v>
          </cell>
          <cell r="E1034">
            <v>0</v>
          </cell>
          <cell r="F1034">
            <v>0</v>
          </cell>
          <cell r="G1034">
            <v>0</v>
          </cell>
          <cell r="H1034">
            <v>0</v>
          </cell>
          <cell r="I1034">
            <v>0</v>
          </cell>
          <cell r="J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  <cell r="D1035">
            <v>0</v>
          </cell>
          <cell r="E1035">
            <v>0</v>
          </cell>
          <cell r="F1035">
            <v>0</v>
          </cell>
          <cell r="G1035">
            <v>0</v>
          </cell>
          <cell r="H1035">
            <v>0</v>
          </cell>
          <cell r="I1035">
            <v>0</v>
          </cell>
          <cell r="J1035">
            <v>0</v>
          </cell>
        </row>
        <row r="1036">
          <cell r="A1036">
            <v>0</v>
          </cell>
          <cell r="B1036">
            <v>0</v>
          </cell>
          <cell r="C1036">
            <v>0</v>
          </cell>
          <cell r="D1036" t="str">
            <v>SUBTOTAL</v>
          </cell>
          <cell r="E1036">
            <v>0</v>
          </cell>
          <cell r="F1036">
            <v>0</v>
          </cell>
          <cell r="G1036">
            <v>0</v>
          </cell>
          <cell r="H1036">
            <v>0</v>
          </cell>
          <cell r="I1036">
            <v>0</v>
          </cell>
          <cell r="J1036">
            <v>167840</v>
          </cell>
        </row>
        <row r="1037">
          <cell r="A1037">
            <v>0</v>
          </cell>
          <cell r="B1037">
            <v>0</v>
          </cell>
          <cell r="C1037">
            <v>0</v>
          </cell>
          <cell r="D1037" t="str">
            <v>TRANSPORTE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  <cell r="J1037">
            <v>0</v>
          </cell>
        </row>
        <row r="1038">
          <cell r="A1038">
            <v>0</v>
          </cell>
          <cell r="B1038">
            <v>0</v>
          </cell>
          <cell r="C1038">
            <v>0</v>
          </cell>
          <cell r="D1038" t="str">
            <v>DESCRIPCION</v>
          </cell>
          <cell r="E1038">
            <v>0</v>
          </cell>
          <cell r="F1038" t="str">
            <v>UND</v>
          </cell>
          <cell r="G1038" t="str">
            <v>Vr. Unitario</v>
          </cell>
          <cell r="H1038" t="str">
            <v>Redndim.</v>
          </cell>
          <cell r="I1038" t="str">
            <v>Vr Total</v>
          </cell>
          <cell r="J1038">
            <v>0</v>
          </cell>
        </row>
        <row r="1039">
          <cell r="A1039" t="str">
            <v>TBEBEDERO</v>
          </cell>
          <cell r="B1039" t="str">
            <v>Otros</v>
          </cell>
          <cell r="C1039">
            <v>0</v>
          </cell>
          <cell r="D1039" t="str">
            <v>TRANSPORTE ESTACION DE LLENADO DE BOTELLAS</v>
          </cell>
          <cell r="E1039">
            <v>0</v>
          </cell>
          <cell r="F1039" t="str">
            <v>UND</v>
          </cell>
          <cell r="G1039">
            <v>300000</v>
          </cell>
          <cell r="H1039">
            <v>1</v>
          </cell>
          <cell r="I1039">
            <v>300000</v>
          </cell>
          <cell r="J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>
            <v>0</v>
          </cell>
          <cell r="I1040">
            <v>0</v>
          </cell>
          <cell r="J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</row>
        <row r="1042">
          <cell r="A1042">
            <v>0</v>
          </cell>
          <cell r="B1042">
            <v>0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</row>
        <row r="1043">
          <cell r="A1043">
            <v>0</v>
          </cell>
          <cell r="B1043">
            <v>0</v>
          </cell>
          <cell r="C1043">
            <v>0</v>
          </cell>
          <cell r="D1043" t="str">
            <v>SUBTOTAL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300000</v>
          </cell>
        </row>
        <row r="1044">
          <cell r="A1044">
            <v>0</v>
          </cell>
          <cell r="B1044">
            <v>0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</row>
        <row r="1045">
          <cell r="A1045" t="str">
            <v>1.9.1</v>
          </cell>
          <cell r="B1045">
            <v>0</v>
          </cell>
          <cell r="C1045">
            <v>0</v>
          </cell>
          <cell r="D1045" t="str">
            <v>TOTAL COSTO UNITARIO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8964272</v>
          </cell>
        </row>
        <row r="1046">
          <cell r="A1046">
            <v>0</v>
          </cell>
          <cell r="B1046">
            <v>0</v>
          </cell>
          <cell r="C1046">
            <v>0</v>
          </cell>
          <cell r="E1046">
            <v>0</v>
          </cell>
          <cell r="F1046">
            <v>0</v>
          </cell>
          <cell r="H1046">
            <v>0</v>
          </cell>
          <cell r="I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</row>
        <row r="1048">
          <cell r="A1048">
            <v>0</v>
          </cell>
          <cell r="B1048">
            <v>0</v>
          </cell>
          <cell r="C1048">
            <v>0</v>
          </cell>
          <cell r="D1048">
            <v>0</v>
          </cell>
          <cell r="E1048" t="str">
            <v>ADECUACION DE LAS INSTALACIONES DE LA INSTITUCION EDUCATIVA JESUS MARIA AGUIRRE CHARRY 
DEL MUNICIPIO DE AIPE, HUILA</v>
          </cell>
          <cell r="F1048">
            <v>0</v>
          </cell>
          <cell r="G1048">
            <v>0</v>
          </cell>
          <cell r="H1048">
            <v>0</v>
          </cell>
          <cell r="I1048">
            <v>0</v>
          </cell>
          <cell r="J1048">
            <v>0</v>
          </cell>
        </row>
        <row r="1049">
          <cell r="A1049">
            <v>0</v>
          </cell>
          <cell r="B1049">
            <v>0</v>
          </cell>
          <cell r="C1049">
            <v>0</v>
          </cell>
          <cell r="D1049">
            <v>0</v>
          </cell>
          <cell r="E1049" t="str">
            <v>ANÁLISIS DE PRECIOS UNITARIOS      A.P.U.</v>
          </cell>
          <cell r="F1049">
            <v>0</v>
          </cell>
          <cell r="G1049">
            <v>0</v>
          </cell>
          <cell r="H1049">
            <v>0</v>
          </cell>
          <cell r="I1049">
            <v>0</v>
          </cell>
          <cell r="J1049">
            <v>0</v>
          </cell>
        </row>
        <row r="1050">
          <cell r="A1050">
            <v>0</v>
          </cell>
          <cell r="B1050">
            <v>0</v>
          </cell>
          <cell r="C1050">
            <v>0</v>
          </cell>
          <cell r="D1050">
            <v>0</v>
          </cell>
          <cell r="E1050">
            <v>0</v>
          </cell>
          <cell r="F1050">
            <v>0</v>
          </cell>
          <cell r="G1050">
            <v>0</v>
          </cell>
          <cell r="H1050">
            <v>0</v>
          </cell>
          <cell r="I1050">
            <v>0</v>
          </cell>
          <cell r="J1050">
            <v>0</v>
          </cell>
        </row>
        <row r="1051">
          <cell r="A1051">
            <v>0</v>
          </cell>
          <cell r="B1051">
            <v>0</v>
          </cell>
          <cell r="C1051">
            <v>0</v>
          </cell>
          <cell r="D1051">
            <v>0</v>
          </cell>
          <cell r="E1051">
            <v>0</v>
          </cell>
          <cell r="F1051">
            <v>0</v>
          </cell>
          <cell r="G1051">
            <v>0</v>
          </cell>
          <cell r="H1051">
            <v>0</v>
          </cell>
          <cell r="I1051">
            <v>0</v>
          </cell>
          <cell r="J1051">
            <v>0</v>
          </cell>
        </row>
        <row r="1052">
          <cell r="A1052">
            <v>0</v>
          </cell>
          <cell r="B1052">
            <v>0</v>
          </cell>
          <cell r="C1052">
            <v>0</v>
          </cell>
          <cell r="D1052" t="str">
            <v>CAPITULO</v>
          </cell>
          <cell r="E1052" t="str">
            <v>ITEM</v>
          </cell>
          <cell r="F1052" t="str">
            <v>DESCRIPCION</v>
          </cell>
          <cell r="G1052">
            <v>0</v>
          </cell>
          <cell r="H1052">
            <v>0</v>
          </cell>
          <cell r="I1052">
            <v>0</v>
          </cell>
          <cell r="J1052" t="str">
            <v>UNIDAD</v>
          </cell>
        </row>
        <row r="1053">
          <cell r="B1053" t="str">
            <v>Partida</v>
          </cell>
          <cell r="C1053">
            <v>0</v>
          </cell>
          <cell r="D1053" t="str">
            <v>2.1</v>
          </cell>
          <cell r="E1053" t="str">
            <v>2.1.1</v>
          </cell>
          <cell r="F1053" t="str">
            <v>DESMONTE DE TEJA TERMOACUSTICA EXISTENTE</v>
          </cell>
          <cell r="G1053">
            <v>0</v>
          </cell>
          <cell r="H1053">
            <v>0</v>
          </cell>
          <cell r="I1053">
            <v>0</v>
          </cell>
          <cell r="J1053" t="str">
            <v>M2</v>
          </cell>
        </row>
        <row r="1054">
          <cell r="A1054">
            <v>0</v>
          </cell>
          <cell r="B1054">
            <v>0</v>
          </cell>
          <cell r="C1054">
            <v>0</v>
          </cell>
          <cell r="D1054" t="str">
            <v>MAQUINARIA, HERRAMIENTA Y EQUIPO PUESTO EN OBRA</v>
          </cell>
          <cell r="E1054">
            <v>0</v>
          </cell>
          <cell r="F1054">
            <v>0</v>
          </cell>
          <cell r="G1054">
            <v>0</v>
          </cell>
          <cell r="H1054">
            <v>0</v>
          </cell>
          <cell r="I1054">
            <v>0</v>
          </cell>
          <cell r="J1054">
            <v>0</v>
          </cell>
        </row>
        <row r="1055">
          <cell r="A1055">
            <v>0</v>
          </cell>
          <cell r="B1055">
            <v>0</v>
          </cell>
          <cell r="C1055">
            <v>0</v>
          </cell>
          <cell r="D1055" t="str">
            <v>DESCRIPCION</v>
          </cell>
          <cell r="E1055">
            <v>0</v>
          </cell>
          <cell r="F1055" t="str">
            <v>UND</v>
          </cell>
          <cell r="G1055" t="str">
            <v>Vr. Unitario</v>
          </cell>
          <cell r="H1055" t="str">
            <v>Redndim.</v>
          </cell>
          <cell r="I1055" t="str">
            <v>Vr Total</v>
          </cell>
          <cell r="J1055">
            <v>0</v>
          </cell>
        </row>
        <row r="1056">
          <cell r="A1056" t="str">
            <v xml:space="preserve">HM           </v>
          </cell>
          <cell r="B1056" t="str">
            <v>Maquinaria</v>
          </cell>
          <cell r="C1056">
            <v>0</v>
          </cell>
          <cell r="D1056" t="str">
            <v>HERRAMIENTA MENOR</v>
          </cell>
          <cell r="E1056">
            <v>0</v>
          </cell>
          <cell r="F1056" t="str">
            <v>UND</v>
          </cell>
          <cell r="G1056">
            <v>1300</v>
          </cell>
          <cell r="H1056">
            <v>0.5</v>
          </cell>
          <cell r="I1056">
            <v>650</v>
          </cell>
          <cell r="J1056">
            <v>0</v>
          </cell>
        </row>
        <row r="1057">
          <cell r="A1057" t="str">
            <v xml:space="preserve">ANDAMIO      </v>
          </cell>
          <cell r="B1057" t="str">
            <v>Maquinaria</v>
          </cell>
          <cell r="C1057">
            <v>0</v>
          </cell>
          <cell r="D1057" t="str">
            <v>ANDAMIO INCLUYE TABLON</v>
          </cell>
          <cell r="E1057">
            <v>0</v>
          </cell>
          <cell r="F1057" t="str">
            <v>DIA</v>
          </cell>
          <cell r="G1057">
            <v>3000</v>
          </cell>
          <cell r="H1057">
            <v>0.7</v>
          </cell>
          <cell r="I1057">
            <v>2100</v>
          </cell>
          <cell r="J1057">
            <v>0</v>
          </cell>
        </row>
        <row r="1058">
          <cell r="A1058">
            <v>0</v>
          </cell>
          <cell r="B1058">
            <v>0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</row>
        <row r="1059">
          <cell r="A1059">
            <v>0</v>
          </cell>
          <cell r="B1059">
            <v>0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</row>
        <row r="1060">
          <cell r="A1060">
            <v>0</v>
          </cell>
          <cell r="B1060">
            <v>0</v>
          </cell>
          <cell r="C1060">
            <v>0</v>
          </cell>
          <cell r="D1060" t="str">
            <v>SUBTOTAL</v>
          </cell>
          <cell r="E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  <cell r="J1060">
            <v>2750</v>
          </cell>
        </row>
        <row r="1061">
          <cell r="A1061">
            <v>0</v>
          </cell>
          <cell r="B1061">
            <v>0</v>
          </cell>
          <cell r="C1061">
            <v>0</v>
          </cell>
          <cell r="D1061" t="str">
            <v>MATERIALES</v>
          </cell>
          <cell r="E1061">
            <v>0</v>
          </cell>
          <cell r="F1061">
            <v>0</v>
          </cell>
          <cell r="G1061">
            <v>0</v>
          </cell>
          <cell r="H1061">
            <v>0</v>
          </cell>
          <cell r="I1061">
            <v>0</v>
          </cell>
          <cell r="J1061">
            <v>0</v>
          </cell>
        </row>
        <row r="1062">
          <cell r="A1062">
            <v>0</v>
          </cell>
          <cell r="B1062">
            <v>0</v>
          </cell>
          <cell r="C1062">
            <v>0</v>
          </cell>
          <cell r="D1062" t="str">
            <v>DESCRIPCION</v>
          </cell>
          <cell r="E1062">
            <v>0</v>
          </cell>
          <cell r="F1062" t="str">
            <v>UND</v>
          </cell>
          <cell r="G1062" t="str">
            <v>Vr. Unitario</v>
          </cell>
          <cell r="H1062" t="str">
            <v>Redndim.</v>
          </cell>
          <cell r="I1062" t="str">
            <v>Vr Total</v>
          </cell>
          <cell r="J1062">
            <v>0</v>
          </cell>
        </row>
        <row r="1063">
          <cell r="A1063">
            <v>0</v>
          </cell>
          <cell r="B1063">
            <v>0</v>
          </cell>
          <cell r="C1063">
            <v>0</v>
          </cell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</row>
        <row r="1064">
          <cell r="A1064">
            <v>0</v>
          </cell>
          <cell r="B1064">
            <v>0</v>
          </cell>
          <cell r="C1064">
            <v>0</v>
          </cell>
          <cell r="D1064">
            <v>0</v>
          </cell>
          <cell r="E1064">
            <v>0</v>
          </cell>
          <cell r="F1064">
            <v>0</v>
          </cell>
          <cell r="G1064">
            <v>0</v>
          </cell>
          <cell r="H1064">
            <v>0</v>
          </cell>
          <cell r="I1064">
            <v>0</v>
          </cell>
          <cell r="J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0</v>
          </cell>
        </row>
        <row r="1067">
          <cell r="A1067">
            <v>0</v>
          </cell>
          <cell r="B1067">
            <v>0</v>
          </cell>
          <cell r="C1067">
            <v>0</v>
          </cell>
          <cell r="D1067" t="str">
            <v>SUBTOTAL</v>
          </cell>
          <cell r="E1067">
            <v>0</v>
          </cell>
          <cell r="F1067">
            <v>0</v>
          </cell>
          <cell r="G1067">
            <v>0</v>
          </cell>
          <cell r="H1067">
            <v>0</v>
          </cell>
          <cell r="I1067">
            <v>0</v>
          </cell>
          <cell r="J1067">
            <v>0</v>
          </cell>
        </row>
        <row r="1068">
          <cell r="A1068">
            <v>0</v>
          </cell>
          <cell r="B1068">
            <v>0</v>
          </cell>
          <cell r="C1068">
            <v>0</v>
          </cell>
          <cell r="D1068" t="str">
            <v>MANO DE OBRA</v>
          </cell>
          <cell r="E1068">
            <v>0</v>
          </cell>
          <cell r="F1068">
            <v>0</v>
          </cell>
          <cell r="G1068">
            <v>0</v>
          </cell>
          <cell r="H1068">
            <v>0</v>
          </cell>
          <cell r="I1068">
            <v>0</v>
          </cell>
          <cell r="J1068">
            <v>0</v>
          </cell>
        </row>
        <row r="1069">
          <cell r="A1069">
            <v>0</v>
          </cell>
          <cell r="B1069">
            <v>0</v>
          </cell>
          <cell r="C1069">
            <v>0</v>
          </cell>
          <cell r="D1069" t="str">
            <v>DESCRIPCION</v>
          </cell>
          <cell r="E1069">
            <v>0</v>
          </cell>
          <cell r="F1069" t="str">
            <v>UND</v>
          </cell>
          <cell r="G1069" t="str">
            <v>Vr. Unitario</v>
          </cell>
          <cell r="H1069" t="str">
            <v>Redndim.</v>
          </cell>
          <cell r="I1069" t="str">
            <v>Vr Total</v>
          </cell>
          <cell r="J1069">
            <v>0</v>
          </cell>
        </row>
        <row r="1070">
          <cell r="A1070" t="str">
            <v xml:space="preserve">1OF1AY       </v>
          </cell>
          <cell r="B1070" t="str">
            <v>Mano de obra</v>
          </cell>
          <cell r="C1070">
            <v>0</v>
          </cell>
          <cell r="D1070" t="str">
            <v>MANO DE OBRA ALBAÑILERIA (1 OFICIAL - 1 AYUDANTE)</v>
          </cell>
          <cell r="E1070">
            <v>0</v>
          </cell>
          <cell r="F1070" t="str">
            <v>HR</v>
          </cell>
          <cell r="G1070">
            <v>16784</v>
          </cell>
          <cell r="H1070">
            <v>0.75</v>
          </cell>
          <cell r="I1070">
            <v>12588</v>
          </cell>
          <cell r="J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</row>
        <row r="1073">
          <cell r="A1073">
            <v>0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</row>
        <row r="1074">
          <cell r="A1074">
            <v>0</v>
          </cell>
          <cell r="B1074">
            <v>0</v>
          </cell>
          <cell r="C1074">
            <v>0</v>
          </cell>
          <cell r="D1074" t="str">
            <v>SUBTOTAL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  <cell r="J1074">
            <v>12588</v>
          </cell>
        </row>
        <row r="1075">
          <cell r="A1075">
            <v>0</v>
          </cell>
          <cell r="B1075">
            <v>0</v>
          </cell>
          <cell r="C1075">
            <v>0</v>
          </cell>
          <cell r="D1075" t="str">
            <v>TRANSPORTE</v>
          </cell>
          <cell r="E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  <cell r="J1075">
            <v>0</v>
          </cell>
        </row>
        <row r="1076">
          <cell r="A1076">
            <v>0</v>
          </cell>
          <cell r="B1076">
            <v>0</v>
          </cell>
          <cell r="C1076">
            <v>0</v>
          </cell>
          <cell r="D1076" t="str">
            <v>DESCRIPCION</v>
          </cell>
          <cell r="E1076">
            <v>0</v>
          </cell>
          <cell r="F1076" t="str">
            <v>UND</v>
          </cell>
          <cell r="G1076" t="str">
            <v>Vr. Unitario</v>
          </cell>
          <cell r="H1076" t="str">
            <v>Redndim.</v>
          </cell>
          <cell r="I1076" t="str">
            <v>Vr Total</v>
          </cell>
          <cell r="J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  <cell r="D1077">
            <v>0</v>
          </cell>
          <cell r="E1077">
            <v>0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  <cell r="D1078">
            <v>0</v>
          </cell>
          <cell r="E1078">
            <v>0</v>
          </cell>
          <cell r="F1078">
            <v>0</v>
          </cell>
          <cell r="G1078">
            <v>0</v>
          </cell>
          <cell r="H1078">
            <v>0</v>
          </cell>
          <cell r="I1078">
            <v>0</v>
          </cell>
          <cell r="J1078">
            <v>0</v>
          </cell>
        </row>
        <row r="1079">
          <cell r="A1079">
            <v>0</v>
          </cell>
          <cell r="B1079">
            <v>0</v>
          </cell>
          <cell r="C1079">
            <v>0</v>
          </cell>
          <cell r="D1079">
            <v>0</v>
          </cell>
          <cell r="E1079">
            <v>0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</row>
        <row r="1080">
          <cell r="A1080">
            <v>0</v>
          </cell>
          <cell r="B1080">
            <v>0</v>
          </cell>
          <cell r="C1080">
            <v>0</v>
          </cell>
          <cell r="D1080">
            <v>0</v>
          </cell>
          <cell r="E1080">
            <v>0</v>
          </cell>
          <cell r="F1080">
            <v>0</v>
          </cell>
          <cell r="G1080">
            <v>0</v>
          </cell>
          <cell r="H1080">
            <v>0</v>
          </cell>
          <cell r="I1080">
            <v>0</v>
          </cell>
          <cell r="J1080">
            <v>0</v>
          </cell>
        </row>
        <row r="1081">
          <cell r="A1081">
            <v>0</v>
          </cell>
          <cell r="B1081">
            <v>0</v>
          </cell>
          <cell r="C1081">
            <v>0</v>
          </cell>
          <cell r="D1081" t="str">
            <v>SUBTOTAL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  <cell r="I1081">
            <v>0</v>
          </cell>
          <cell r="J1081">
            <v>0</v>
          </cell>
        </row>
        <row r="1082">
          <cell r="A1082">
            <v>0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  <cell r="I1082">
            <v>0</v>
          </cell>
          <cell r="J1082">
            <v>0</v>
          </cell>
        </row>
        <row r="1083">
          <cell r="A1083" t="str">
            <v>2.1.1</v>
          </cell>
          <cell r="B1083">
            <v>0</v>
          </cell>
          <cell r="C1083">
            <v>0</v>
          </cell>
          <cell r="D1083" t="str">
            <v>TOTAL COSTO UNITARIO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15338</v>
          </cell>
        </row>
        <row r="1084">
          <cell r="A1084">
            <v>0</v>
          </cell>
          <cell r="B1084">
            <v>0</v>
          </cell>
          <cell r="C1084">
            <v>0</v>
          </cell>
          <cell r="E1084">
            <v>0</v>
          </cell>
          <cell r="F1084">
            <v>0</v>
          </cell>
          <cell r="H1084">
            <v>0</v>
          </cell>
          <cell r="I1084">
            <v>0</v>
          </cell>
        </row>
        <row r="1085">
          <cell r="A1085">
            <v>0</v>
          </cell>
          <cell r="B1085">
            <v>0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</row>
        <row r="1086">
          <cell r="A1086">
            <v>0</v>
          </cell>
          <cell r="B1086">
            <v>0</v>
          </cell>
          <cell r="C1086">
            <v>0</v>
          </cell>
          <cell r="D1086">
            <v>0</v>
          </cell>
          <cell r="E1086" t="str">
            <v>ADECUACION DE LAS INSTALACIONES DE LA INSTITUCION EDUCATIVA JESUS MARIA AGUIRRE CHARRY 
DEL MUNICIPIO DE AIPE, HUILA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</row>
        <row r="1087">
          <cell r="A1087">
            <v>0</v>
          </cell>
          <cell r="B1087">
            <v>0</v>
          </cell>
          <cell r="C1087">
            <v>0</v>
          </cell>
          <cell r="D1087">
            <v>0</v>
          </cell>
          <cell r="E1087" t="str">
            <v>ANÁLISIS DE PRECIOS UNITARIOS      A.P.U.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</row>
        <row r="1088">
          <cell r="A1088">
            <v>0</v>
          </cell>
          <cell r="B1088">
            <v>0</v>
          </cell>
          <cell r="C1088">
            <v>0</v>
          </cell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H1088">
            <v>0</v>
          </cell>
          <cell r="I1088">
            <v>0</v>
          </cell>
          <cell r="J1088">
            <v>0</v>
          </cell>
        </row>
        <row r="1089">
          <cell r="A1089">
            <v>0</v>
          </cell>
          <cell r="B1089">
            <v>0</v>
          </cell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</row>
        <row r="1090">
          <cell r="A1090">
            <v>0</v>
          </cell>
          <cell r="B1090">
            <v>0</v>
          </cell>
          <cell r="C1090">
            <v>0</v>
          </cell>
          <cell r="D1090" t="str">
            <v>CAPITULO</v>
          </cell>
          <cell r="E1090" t="str">
            <v>ITEM</v>
          </cell>
          <cell r="F1090" t="str">
            <v>DESCRIPCION</v>
          </cell>
          <cell r="G1090">
            <v>0</v>
          </cell>
          <cell r="H1090">
            <v>0</v>
          </cell>
          <cell r="I1090">
            <v>0</v>
          </cell>
          <cell r="J1090" t="str">
            <v>UNIDAD</v>
          </cell>
        </row>
        <row r="1091">
          <cell r="B1091" t="str">
            <v>Partida</v>
          </cell>
          <cell r="C1091">
            <v>0</v>
          </cell>
          <cell r="D1091" t="str">
            <v>2.1</v>
          </cell>
          <cell r="E1091" t="str">
            <v>2.1.2</v>
          </cell>
          <cell r="F1091" t="str">
            <v>SUMINISTRO E INSTALACION DE TEJA TIPO ARQUITECTONICA CAL 26</v>
          </cell>
          <cell r="G1091">
            <v>0</v>
          </cell>
          <cell r="H1091">
            <v>0</v>
          </cell>
          <cell r="I1091">
            <v>0</v>
          </cell>
          <cell r="J1091" t="str">
            <v>M2</v>
          </cell>
        </row>
        <row r="1092">
          <cell r="A1092">
            <v>0</v>
          </cell>
          <cell r="B1092">
            <v>0</v>
          </cell>
          <cell r="C1092">
            <v>0</v>
          </cell>
          <cell r="D1092" t="str">
            <v>MAQUINARIA, HERRAMIENTA Y EQUIPO PUESTO EN OBRA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</row>
        <row r="1093">
          <cell r="A1093">
            <v>0</v>
          </cell>
          <cell r="B1093">
            <v>0</v>
          </cell>
          <cell r="C1093">
            <v>0</v>
          </cell>
          <cell r="D1093" t="str">
            <v>DESCRIPCION</v>
          </cell>
          <cell r="E1093">
            <v>0</v>
          </cell>
          <cell r="F1093" t="str">
            <v>UND</v>
          </cell>
          <cell r="G1093" t="str">
            <v>Vr. Unitario</v>
          </cell>
          <cell r="H1093" t="str">
            <v>Redndim.</v>
          </cell>
          <cell r="I1093" t="str">
            <v>Vr Total</v>
          </cell>
          <cell r="J1093">
            <v>0</v>
          </cell>
        </row>
        <row r="1094">
          <cell r="A1094" t="str">
            <v xml:space="preserve">HM           </v>
          </cell>
          <cell r="B1094" t="str">
            <v>Maquinaria</v>
          </cell>
          <cell r="C1094">
            <v>0</v>
          </cell>
          <cell r="D1094" t="str">
            <v>HERRAMIENTA MENOR</v>
          </cell>
          <cell r="E1094">
            <v>0</v>
          </cell>
          <cell r="F1094" t="str">
            <v>UND</v>
          </cell>
          <cell r="G1094">
            <v>1300</v>
          </cell>
          <cell r="H1094">
            <v>1.5</v>
          </cell>
          <cell r="I1094">
            <v>1950</v>
          </cell>
          <cell r="J1094">
            <v>0</v>
          </cell>
        </row>
        <row r="1095">
          <cell r="A1095" t="str">
            <v xml:space="preserve">ANDAMIO      </v>
          </cell>
          <cell r="B1095" t="str">
            <v>Maquinaria</v>
          </cell>
          <cell r="C1095">
            <v>0</v>
          </cell>
          <cell r="D1095" t="str">
            <v>ANDAMIO INCLUYE TABLON</v>
          </cell>
          <cell r="E1095">
            <v>0</v>
          </cell>
          <cell r="F1095" t="str">
            <v>DIA</v>
          </cell>
          <cell r="G1095">
            <v>3000</v>
          </cell>
          <cell r="H1095">
            <v>0.4</v>
          </cell>
          <cell r="I1095">
            <v>1200</v>
          </cell>
          <cell r="J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  <cell r="D1096">
            <v>0</v>
          </cell>
          <cell r="E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</row>
        <row r="1098">
          <cell r="A1098">
            <v>0</v>
          </cell>
          <cell r="B1098">
            <v>0</v>
          </cell>
          <cell r="C1098">
            <v>0</v>
          </cell>
          <cell r="D1098" t="str">
            <v>SUBTOTAL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3150</v>
          </cell>
        </row>
        <row r="1099">
          <cell r="A1099">
            <v>0</v>
          </cell>
          <cell r="B1099">
            <v>0</v>
          </cell>
          <cell r="C1099">
            <v>0</v>
          </cell>
          <cell r="D1099" t="str">
            <v>MATERIALES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</row>
        <row r="1100">
          <cell r="A1100">
            <v>0</v>
          </cell>
          <cell r="B1100">
            <v>0</v>
          </cell>
          <cell r="C1100">
            <v>0</v>
          </cell>
          <cell r="D1100" t="str">
            <v>DESCRIPCION</v>
          </cell>
          <cell r="E1100">
            <v>0</v>
          </cell>
          <cell r="F1100" t="str">
            <v>UND</v>
          </cell>
          <cell r="G1100" t="str">
            <v>Vr. Unitario</v>
          </cell>
          <cell r="H1100" t="str">
            <v>Redndim.</v>
          </cell>
          <cell r="I1100" t="str">
            <v>Vr Total</v>
          </cell>
          <cell r="J1100">
            <v>0</v>
          </cell>
        </row>
        <row r="1101">
          <cell r="A1101" t="str">
            <v xml:space="preserve">TEJAARQCAL22 </v>
          </cell>
          <cell r="B1101" t="str">
            <v>Material</v>
          </cell>
          <cell r="C1101">
            <v>0</v>
          </cell>
          <cell r="D1101" t="str">
            <v>TEJA TIPO ARQUITECTONICA CAL 26 INCLUYE TRANSPORTE</v>
          </cell>
          <cell r="E1101">
            <v>0</v>
          </cell>
          <cell r="F1101" t="str">
            <v>M2</v>
          </cell>
          <cell r="G1101">
            <v>27500</v>
          </cell>
          <cell r="H1101">
            <v>1.05</v>
          </cell>
          <cell r="I1101">
            <v>28875</v>
          </cell>
          <cell r="J1101">
            <v>0</v>
          </cell>
        </row>
        <row r="1102">
          <cell r="A1102" t="str">
            <v>TONILLOCUBIER</v>
          </cell>
          <cell r="B1102" t="str">
            <v>Material</v>
          </cell>
          <cell r="C1102">
            <v>0</v>
          </cell>
          <cell r="D1102" t="str">
            <v>TORNILLO CUBIERTA</v>
          </cell>
          <cell r="E1102">
            <v>0</v>
          </cell>
          <cell r="F1102" t="str">
            <v>UND</v>
          </cell>
          <cell r="G1102">
            <v>450</v>
          </cell>
          <cell r="H1102">
            <v>2</v>
          </cell>
          <cell r="I1102">
            <v>900</v>
          </cell>
          <cell r="J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</row>
        <row r="1104">
          <cell r="A1104">
            <v>0</v>
          </cell>
          <cell r="B1104">
            <v>0</v>
          </cell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</row>
        <row r="1105">
          <cell r="A1105">
            <v>0</v>
          </cell>
          <cell r="B1105">
            <v>0</v>
          </cell>
          <cell r="C1105">
            <v>0</v>
          </cell>
          <cell r="D1105" t="str">
            <v>SUBTOTAL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29775</v>
          </cell>
        </row>
        <row r="1106">
          <cell r="A1106">
            <v>0</v>
          </cell>
          <cell r="B1106">
            <v>0</v>
          </cell>
          <cell r="C1106">
            <v>0</v>
          </cell>
          <cell r="D1106" t="str">
            <v>MANO DE OBRA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</row>
        <row r="1107">
          <cell r="A1107">
            <v>0</v>
          </cell>
          <cell r="B1107">
            <v>0</v>
          </cell>
          <cell r="C1107">
            <v>0</v>
          </cell>
          <cell r="D1107" t="str">
            <v>DESCRIPCION</v>
          </cell>
          <cell r="E1107">
            <v>0</v>
          </cell>
          <cell r="F1107" t="str">
            <v>UND</v>
          </cell>
          <cell r="G1107" t="str">
            <v>Vr. Unitario</v>
          </cell>
          <cell r="H1107" t="str">
            <v>Redndim.</v>
          </cell>
          <cell r="I1107" t="str">
            <v>Vr Total</v>
          </cell>
          <cell r="J1107">
            <v>0</v>
          </cell>
        </row>
        <row r="1108">
          <cell r="A1108" t="str">
            <v xml:space="preserve">1OF1AY       </v>
          </cell>
          <cell r="B1108" t="str">
            <v>Mano de obra</v>
          </cell>
          <cell r="C1108">
            <v>0</v>
          </cell>
          <cell r="D1108" t="str">
            <v>MANO DE OBRA ALBAÑILERIA (1 OFICIAL - 1 AYUDANTE)</v>
          </cell>
          <cell r="E1108">
            <v>0</v>
          </cell>
          <cell r="F1108" t="str">
            <v>HR</v>
          </cell>
          <cell r="G1108">
            <v>16784</v>
          </cell>
          <cell r="H1108">
            <v>0.72</v>
          </cell>
          <cell r="I1108">
            <v>12084</v>
          </cell>
          <cell r="J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  <cell r="J1109">
            <v>0</v>
          </cell>
        </row>
        <row r="1110">
          <cell r="A1110">
            <v>0</v>
          </cell>
          <cell r="B1110">
            <v>0</v>
          </cell>
          <cell r="C1110">
            <v>0</v>
          </cell>
          <cell r="D1110">
            <v>0</v>
          </cell>
          <cell r="E1110">
            <v>0</v>
          </cell>
          <cell r="F1110">
            <v>0</v>
          </cell>
          <cell r="G1110">
            <v>0</v>
          </cell>
          <cell r="H1110">
            <v>0</v>
          </cell>
          <cell r="I1110">
            <v>0</v>
          </cell>
          <cell r="J1110">
            <v>0</v>
          </cell>
        </row>
        <row r="1111">
          <cell r="A1111">
            <v>0</v>
          </cell>
          <cell r="B1111">
            <v>0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</row>
        <row r="1112">
          <cell r="A1112">
            <v>0</v>
          </cell>
          <cell r="B1112">
            <v>0</v>
          </cell>
          <cell r="C1112">
            <v>0</v>
          </cell>
          <cell r="D1112" t="str">
            <v>SUBTOTAL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12084</v>
          </cell>
        </row>
        <row r="1113">
          <cell r="A1113">
            <v>0</v>
          </cell>
          <cell r="B1113">
            <v>0</v>
          </cell>
          <cell r="C1113">
            <v>0</v>
          </cell>
          <cell r="D1113" t="str">
            <v>TRANSPORTE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</row>
        <row r="1114">
          <cell r="A1114">
            <v>0</v>
          </cell>
          <cell r="B1114">
            <v>0</v>
          </cell>
          <cell r="C1114">
            <v>0</v>
          </cell>
          <cell r="D1114" t="str">
            <v>DESCRIPCION</v>
          </cell>
          <cell r="E1114">
            <v>0</v>
          </cell>
          <cell r="F1114" t="str">
            <v>UND</v>
          </cell>
          <cell r="G1114" t="str">
            <v>Vr. Unitario</v>
          </cell>
          <cell r="H1114" t="str">
            <v>Redndim.</v>
          </cell>
          <cell r="I1114" t="str">
            <v>Vr Total</v>
          </cell>
          <cell r="J1114">
            <v>0</v>
          </cell>
        </row>
        <row r="1115">
          <cell r="A1115">
            <v>0</v>
          </cell>
          <cell r="B1115">
            <v>0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</row>
        <row r="1116">
          <cell r="A1116">
            <v>0</v>
          </cell>
          <cell r="B1116">
            <v>0</v>
          </cell>
          <cell r="C1116">
            <v>0</v>
          </cell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H1116">
            <v>0</v>
          </cell>
          <cell r="I1116">
            <v>0</v>
          </cell>
          <cell r="J1116">
            <v>0</v>
          </cell>
        </row>
        <row r="1117">
          <cell r="A1117">
            <v>0</v>
          </cell>
          <cell r="B1117">
            <v>0</v>
          </cell>
          <cell r="C1117">
            <v>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</row>
        <row r="1118">
          <cell r="A1118">
            <v>0</v>
          </cell>
          <cell r="B1118">
            <v>0</v>
          </cell>
          <cell r="C1118">
            <v>0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</row>
        <row r="1119">
          <cell r="A1119">
            <v>0</v>
          </cell>
          <cell r="B1119">
            <v>0</v>
          </cell>
          <cell r="C1119">
            <v>0</v>
          </cell>
          <cell r="D1119" t="str">
            <v>SUBTOTAL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</row>
        <row r="1120">
          <cell r="A1120">
            <v>0</v>
          </cell>
          <cell r="B1120">
            <v>0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</row>
        <row r="1121">
          <cell r="A1121" t="str">
            <v>2.1.2</v>
          </cell>
          <cell r="B1121">
            <v>0</v>
          </cell>
          <cell r="C1121">
            <v>0</v>
          </cell>
          <cell r="D1121" t="str">
            <v>TOTAL COSTO UNITARIO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45009</v>
          </cell>
        </row>
        <row r="1122">
          <cell r="A1122">
            <v>0</v>
          </cell>
          <cell r="B1122">
            <v>0</v>
          </cell>
          <cell r="C1122">
            <v>0</v>
          </cell>
          <cell r="E1122">
            <v>0</v>
          </cell>
          <cell r="F1122">
            <v>0</v>
          </cell>
          <cell r="H1122">
            <v>0</v>
          </cell>
          <cell r="I1122">
            <v>0</v>
          </cell>
        </row>
        <row r="1123">
          <cell r="A1123">
            <v>0</v>
          </cell>
          <cell r="B1123">
            <v>0</v>
          </cell>
          <cell r="C1123">
            <v>0</v>
          </cell>
          <cell r="D1123">
            <v>0</v>
          </cell>
          <cell r="E1123">
            <v>0</v>
          </cell>
          <cell r="F1123">
            <v>0</v>
          </cell>
          <cell r="G1123">
            <v>0</v>
          </cell>
          <cell r="H1123">
            <v>0</v>
          </cell>
          <cell r="I1123">
            <v>0</v>
          </cell>
        </row>
        <row r="1124">
          <cell r="A1124">
            <v>0</v>
          </cell>
          <cell r="B1124">
            <v>0</v>
          </cell>
          <cell r="C1124">
            <v>0</v>
          </cell>
          <cell r="D1124">
            <v>0</v>
          </cell>
          <cell r="E1124" t="str">
            <v>ADECUACION DE LAS INSTALACIONES DE LA INSTITUCION EDUCATIVA JESUS MARIA AGUIRRE CHARRY 
DEL MUNICIPIO DE AIPE, HUILA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  <cell r="J1124">
            <v>0</v>
          </cell>
        </row>
        <row r="1125">
          <cell r="A1125">
            <v>0</v>
          </cell>
          <cell r="B1125">
            <v>0</v>
          </cell>
          <cell r="C1125">
            <v>0</v>
          </cell>
          <cell r="D1125">
            <v>0</v>
          </cell>
          <cell r="E1125" t="str">
            <v>ANÁLISIS DE PRECIOS UNITARIOS      A.P.U.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</row>
        <row r="1126">
          <cell r="A1126">
            <v>0</v>
          </cell>
          <cell r="B1126">
            <v>0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  <cell r="D1128" t="str">
            <v>CAPITULO</v>
          </cell>
          <cell r="E1128" t="str">
            <v>ITEM</v>
          </cell>
          <cell r="F1128" t="str">
            <v>DESCRIPCION</v>
          </cell>
          <cell r="G1128">
            <v>0</v>
          </cell>
          <cell r="H1128">
            <v>0</v>
          </cell>
          <cell r="I1128">
            <v>0</v>
          </cell>
          <cell r="J1128" t="str">
            <v>UNIDAD</v>
          </cell>
        </row>
        <row r="1129">
          <cell r="B1129" t="str">
            <v>Partida</v>
          </cell>
          <cell r="C1129">
            <v>0</v>
          </cell>
          <cell r="D1129">
            <v>2.1</v>
          </cell>
          <cell r="E1129" t="str">
            <v>2.1.3</v>
          </cell>
          <cell r="F1129" t="str">
            <v>SUMINISTRO E INSTALACION DE CABALLETE EN LAMINA GALVANIZADA CAL 26</v>
          </cell>
          <cell r="G1129">
            <v>0</v>
          </cell>
          <cell r="H1129">
            <v>0</v>
          </cell>
          <cell r="I1129">
            <v>0</v>
          </cell>
          <cell r="J1129" t="str">
            <v>M</v>
          </cell>
        </row>
        <row r="1130">
          <cell r="A1130">
            <v>0</v>
          </cell>
          <cell r="B1130">
            <v>0</v>
          </cell>
          <cell r="C1130">
            <v>0</v>
          </cell>
          <cell r="D1130" t="str">
            <v>MAQUINARIA, HERRAMIENTA Y EQUIPO PUESTO EN OBRA</v>
          </cell>
          <cell r="E1130">
            <v>0</v>
          </cell>
          <cell r="F1130">
            <v>0</v>
          </cell>
          <cell r="G1130">
            <v>0</v>
          </cell>
          <cell r="H1130">
            <v>0</v>
          </cell>
          <cell r="I1130">
            <v>0</v>
          </cell>
          <cell r="J1130">
            <v>0</v>
          </cell>
        </row>
        <row r="1131">
          <cell r="A1131">
            <v>0</v>
          </cell>
          <cell r="B1131">
            <v>0</v>
          </cell>
          <cell r="C1131">
            <v>0</v>
          </cell>
          <cell r="D1131" t="str">
            <v>DESCRIPCION</v>
          </cell>
          <cell r="E1131">
            <v>0</v>
          </cell>
          <cell r="F1131" t="str">
            <v>UND</v>
          </cell>
          <cell r="G1131" t="str">
            <v>Vr. Unitario</v>
          </cell>
          <cell r="H1131" t="str">
            <v>Redndim.</v>
          </cell>
          <cell r="I1131" t="str">
            <v>Vr Total</v>
          </cell>
          <cell r="J1131">
            <v>0</v>
          </cell>
        </row>
        <row r="1132">
          <cell r="A1132" t="str">
            <v xml:space="preserve">ANDAMIO      </v>
          </cell>
          <cell r="B1132" t="str">
            <v>Maquinaria</v>
          </cell>
          <cell r="C1132">
            <v>0</v>
          </cell>
          <cell r="D1132" t="str">
            <v>ANDAMIO INCLUYE TABLON</v>
          </cell>
          <cell r="E1132">
            <v>0</v>
          </cell>
          <cell r="F1132" t="str">
            <v>DIA</v>
          </cell>
          <cell r="G1132">
            <v>3000</v>
          </cell>
          <cell r="H1132">
            <v>0.1</v>
          </cell>
          <cell r="I1132">
            <v>300</v>
          </cell>
          <cell r="J1132">
            <v>0</v>
          </cell>
        </row>
        <row r="1133">
          <cell r="A1133" t="str">
            <v xml:space="preserve">HM           </v>
          </cell>
          <cell r="B1133" t="str">
            <v>Maquinaria</v>
          </cell>
          <cell r="C1133">
            <v>0</v>
          </cell>
          <cell r="D1133" t="str">
            <v>HERRAMIENTA MENOR</v>
          </cell>
          <cell r="E1133">
            <v>0</v>
          </cell>
          <cell r="F1133" t="str">
            <v>UND</v>
          </cell>
          <cell r="G1133">
            <v>1300</v>
          </cell>
          <cell r="H1133">
            <v>0.2</v>
          </cell>
          <cell r="I1133">
            <v>260</v>
          </cell>
          <cell r="J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</row>
        <row r="1135">
          <cell r="A1135">
            <v>0</v>
          </cell>
          <cell r="B1135">
            <v>0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</row>
        <row r="1136">
          <cell r="A1136">
            <v>0</v>
          </cell>
          <cell r="B1136">
            <v>0</v>
          </cell>
          <cell r="C1136">
            <v>0</v>
          </cell>
          <cell r="D1136" t="str">
            <v>SUBTOTAL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560</v>
          </cell>
        </row>
        <row r="1137">
          <cell r="A1137">
            <v>0</v>
          </cell>
          <cell r="B1137">
            <v>0</v>
          </cell>
          <cell r="C1137">
            <v>0</v>
          </cell>
          <cell r="D1137" t="str">
            <v>MATERIALES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</row>
        <row r="1138">
          <cell r="A1138">
            <v>0</v>
          </cell>
          <cell r="B1138">
            <v>0</v>
          </cell>
          <cell r="C1138">
            <v>0</v>
          </cell>
          <cell r="D1138" t="str">
            <v>DESCRIPCION</v>
          </cell>
          <cell r="E1138">
            <v>0</v>
          </cell>
          <cell r="F1138" t="str">
            <v>UND</v>
          </cell>
          <cell r="G1138" t="str">
            <v>Vr. Unitario</v>
          </cell>
          <cell r="H1138" t="str">
            <v>Redndim.</v>
          </cell>
          <cell r="I1138" t="str">
            <v>Vr Total</v>
          </cell>
          <cell r="J1138">
            <v>0</v>
          </cell>
        </row>
        <row r="1139">
          <cell r="A1139" t="str">
            <v xml:space="preserve">LAMGALCAL26  </v>
          </cell>
          <cell r="B1139" t="str">
            <v>Material</v>
          </cell>
          <cell r="C1139">
            <v>0</v>
          </cell>
          <cell r="D1139" t="str">
            <v>LAMINA GALVANIZADA CAL 26 4X8</v>
          </cell>
          <cell r="E1139">
            <v>0</v>
          </cell>
          <cell r="F1139" t="str">
            <v>UND</v>
          </cell>
          <cell r="G1139">
            <v>40800</v>
          </cell>
          <cell r="H1139">
            <v>0.54</v>
          </cell>
          <cell r="I1139">
            <v>22032</v>
          </cell>
          <cell r="J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</row>
        <row r="1141">
          <cell r="A1141">
            <v>0</v>
          </cell>
          <cell r="B1141">
            <v>0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</row>
        <row r="1142">
          <cell r="A1142">
            <v>0</v>
          </cell>
          <cell r="B1142">
            <v>0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</row>
        <row r="1143">
          <cell r="A1143">
            <v>0</v>
          </cell>
          <cell r="B1143">
            <v>0</v>
          </cell>
          <cell r="C1143">
            <v>0</v>
          </cell>
          <cell r="D1143" t="str">
            <v>SUBTOTAL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22032</v>
          </cell>
        </row>
        <row r="1144">
          <cell r="A1144">
            <v>0</v>
          </cell>
          <cell r="B1144">
            <v>0</v>
          </cell>
          <cell r="C1144">
            <v>0</v>
          </cell>
          <cell r="D1144" t="str">
            <v>MANO DE OBRA</v>
          </cell>
          <cell r="E1144">
            <v>0</v>
          </cell>
          <cell r="F1144">
            <v>0</v>
          </cell>
          <cell r="G1144">
            <v>0</v>
          </cell>
          <cell r="H1144">
            <v>0</v>
          </cell>
          <cell r="I1144">
            <v>0</v>
          </cell>
          <cell r="J1144">
            <v>0</v>
          </cell>
        </row>
        <row r="1145">
          <cell r="A1145">
            <v>0</v>
          </cell>
          <cell r="B1145">
            <v>0</v>
          </cell>
          <cell r="C1145">
            <v>0</v>
          </cell>
          <cell r="D1145" t="str">
            <v>DESCRIPCION</v>
          </cell>
          <cell r="E1145">
            <v>0</v>
          </cell>
          <cell r="F1145" t="str">
            <v>UND</v>
          </cell>
          <cell r="G1145" t="str">
            <v>Vr. Unitario</v>
          </cell>
          <cell r="H1145" t="str">
            <v>Redndim.</v>
          </cell>
          <cell r="I1145" t="str">
            <v>Vr Total</v>
          </cell>
          <cell r="J1145">
            <v>0</v>
          </cell>
        </row>
        <row r="1146">
          <cell r="A1146" t="str">
            <v xml:space="preserve">1OF1AY       </v>
          </cell>
          <cell r="B1146" t="str">
            <v>Mano de obra</v>
          </cell>
          <cell r="C1146">
            <v>0</v>
          </cell>
          <cell r="D1146" t="str">
            <v>MANO DE OBRA ALBAÑILERIA (1 OFICIAL - 1 AYUDANTE)</v>
          </cell>
          <cell r="E1146">
            <v>0</v>
          </cell>
          <cell r="F1146" t="str">
            <v>HR</v>
          </cell>
          <cell r="G1146">
            <v>16784</v>
          </cell>
          <cell r="H1146">
            <v>0.75</v>
          </cell>
          <cell r="I1146">
            <v>12588</v>
          </cell>
          <cell r="J1146">
            <v>0</v>
          </cell>
        </row>
        <row r="1147">
          <cell r="A1147">
            <v>0</v>
          </cell>
          <cell r="B1147">
            <v>0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</row>
        <row r="1148">
          <cell r="A1148">
            <v>0</v>
          </cell>
          <cell r="B1148">
            <v>0</v>
          </cell>
          <cell r="C1148">
            <v>0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  <cell r="J1148">
            <v>0</v>
          </cell>
        </row>
        <row r="1149">
          <cell r="A1149">
            <v>0</v>
          </cell>
          <cell r="B1149">
            <v>0</v>
          </cell>
          <cell r="C1149">
            <v>0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</row>
        <row r="1150">
          <cell r="A1150">
            <v>0</v>
          </cell>
          <cell r="B1150">
            <v>0</v>
          </cell>
          <cell r="C1150">
            <v>0</v>
          </cell>
          <cell r="D1150" t="str">
            <v>SUBTOTAL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12588</v>
          </cell>
        </row>
        <row r="1151">
          <cell r="A1151">
            <v>0</v>
          </cell>
          <cell r="B1151">
            <v>0</v>
          </cell>
          <cell r="C1151">
            <v>0</v>
          </cell>
          <cell r="D1151" t="str">
            <v>TRANSPORTE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  <cell r="J1151">
            <v>0</v>
          </cell>
        </row>
        <row r="1152">
          <cell r="A1152">
            <v>0</v>
          </cell>
          <cell r="B1152">
            <v>0</v>
          </cell>
          <cell r="C1152">
            <v>0</v>
          </cell>
          <cell r="D1152" t="str">
            <v>DESCRIPCION</v>
          </cell>
          <cell r="E1152">
            <v>0</v>
          </cell>
          <cell r="F1152" t="str">
            <v>UND</v>
          </cell>
          <cell r="G1152" t="str">
            <v>Vr. Unitario</v>
          </cell>
          <cell r="H1152" t="str">
            <v>Redndim.</v>
          </cell>
          <cell r="I1152" t="str">
            <v>Vr Total</v>
          </cell>
          <cell r="J1152">
            <v>0</v>
          </cell>
        </row>
        <row r="1153">
          <cell r="A1153">
            <v>0</v>
          </cell>
          <cell r="B1153">
            <v>0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</row>
        <row r="1154">
          <cell r="A1154">
            <v>0</v>
          </cell>
          <cell r="B1154">
            <v>0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</row>
        <row r="1155">
          <cell r="A1155">
            <v>0</v>
          </cell>
          <cell r="B1155">
            <v>0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</row>
        <row r="1156">
          <cell r="A1156">
            <v>0</v>
          </cell>
          <cell r="B1156">
            <v>0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</row>
        <row r="1157">
          <cell r="A1157">
            <v>0</v>
          </cell>
          <cell r="B1157">
            <v>0</v>
          </cell>
          <cell r="C1157">
            <v>0</v>
          </cell>
          <cell r="D1157" t="str">
            <v>SUBTOTAL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  <cell r="D1158">
            <v>0</v>
          </cell>
          <cell r="E1158">
            <v>0</v>
          </cell>
          <cell r="F1158">
            <v>0</v>
          </cell>
          <cell r="G1158">
            <v>0</v>
          </cell>
          <cell r="H1158">
            <v>0</v>
          </cell>
          <cell r="I1158">
            <v>0</v>
          </cell>
          <cell r="J1158">
            <v>0</v>
          </cell>
        </row>
        <row r="1159">
          <cell r="A1159" t="str">
            <v>2.1.3</v>
          </cell>
          <cell r="B1159">
            <v>0</v>
          </cell>
          <cell r="C1159">
            <v>0</v>
          </cell>
          <cell r="D1159" t="str">
            <v>TOTAL COSTO UNITARIO</v>
          </cell>
          <cell r="E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35180</v>
          </cell>
        </row>
        <row r="1160">
          <cell r="A1160">
            <v>0</v>
          </cell>
          <cell r="B1160">
            <v>0</v>
          </cell>
          <cell r="C1160">
            <v>0</v>
          </cell>
          <cell r="E1160">
            <v>0</v>
          </cell>
          <cell r="F1160">
            <v>0</v>
          </cell>
          <cell r="H1160">
            <v>0</v>
          </cell>
          <cell r="I1160">
            <v>0</v>
          </cell>
        </row>
        <row r="1161">
          <cell r="A1161">
            <v>0</v>
          </cell>
          <cell r="B1161">
            <v>0</v>
          </cell>
          <cell r="C1161">
            <v>0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</row>
        <row r="1162">
          <cell r="A1162">
            <v>0</v>
          </cell>
          <cell r="B1162">
            <v>0</v>
          </cell>
          <cell r="C1162">
            <v>0</v>
          </cell>
          <cell r="D1162">
            <v>0</v>
          </cell>
          <cell r="E1162" t="str">
            <v>ADECUACION DE LAS INSTALACIONES DE LA INSTITUCION EDUCATIVA JESUS MARIA AGUIRRE CHARRY 
DEL MUNICIPIO DE AIPE, HUILA</v>
          </cell>
          <cell r="F1162">
            <v>0</v>
          </cell>
          <cell r="G1162">
            <v>0</v>
          </cell>
          <cell r="H1162">
            <v>0</v>
          </cell>
          <cell r="I1162">
            <v>0</v>
          </cell>
          <cell r="J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  <cell r="D1163">
            <v>0</v>
          </cell>
          <cell r="E1163" t="str">
            <v>ANÁLISIS DE PRECIOS UNITARIOS      A.P.U.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  <cell r="D1164">
            <v>0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H1165">
            <v>0</v>
          </cell>
          <cell r="I1165">
            <v>0</v>
          </cell>
          <cell r="J1165">
            <v>0</v>
          </cell>
        </row>
        <row r="1166">
          <cell r="A1166">
            <v>0</v>
          </cell>
          <cell r="B1166">
            <v>0</v>
          </cell>
          <cell r="C1166">
            <v>0</v>
          </cell>
          <cell r="D1166" t="str">
            <v>CAPITULO</v>
          </cell>
          <cell r="E1166" t="str">
            <v>ITEM</v>
          </cell>
          <cell r="F1166" t="str">
            <v>DESCRIPCION</v>
          </cell>
          <cell r="G1166">
            <v>0</v>
          </cell>
          <cell r="H1166">
            <v>0</v>
          </cell>
          <cell r="I1166">
            <v>0</v>
          </cell>
          <cell r="J1166" t="str">
            <v>UNIDAD</v>
          </cell>
        </row>
        <row r="1167">
          <cell r="B1167" t="str">
            <v>Partida</v>
          </cell>
          <cell r="C1167">
            <v>0</v>
          </cell>
          <cell r="D1167" t="str">
            <v>2.1</v>
          </cell>
          <cell r="E1167" t="str">
            <v>2.1.4</v>
          </cell>
          <cell r="F1167" t="str">
            <v>SUMINISTRO E INSTALACION DE CUBIERTA EN POLICARBOTANO INCLUYE ESTRUCTURA</v>
          </cell>
          <cell r="G1167">
            <v>0</v>
          </cell>
          <cell r="H1167">
            <v>0</v>
          </cell>
          <cell r="I1167">
            <v>0</v>
          </cell>
          <cell r="J1167" t="str">
            <v>M2</v>
          </cell>
        </row>
        <row r="1168">
          <cell r="A1168">
            <v>0</v>
          </cell>
          <cell r="B1168">
            <v>0</v>
          </cell>
          <cell r="C1168">
            <v>0</v>
          </cell>
          <cell r="D1168" t="str">
            <v>MAQUINARIA, HERRAMIENTA Y EQUIPO PUESTO EN OBRA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</row>
        <row r="1169">
          <cell r="A1169">
            <v>0</v>
          </cell>
          <cell r="B1169">
            <v>0</v>
          </cell>
          <cell r="C1169">
            <v>0</v>
          </cell>
          <cell r="D1169" t="str">
            <v>DESCRIPCION</v>
          </cell>
          <cell r="E1169">
            <v>0</v>
          </cell>
          <cell r="F1169" t="str">
            <v>UND</v>
          </cell>
          <cell r="G1169" t="str">
            <v>Vr. Unitario</v>
          </cell>
          <cell r="H1169" t="str">
            <v>Redndim.</v>
          </cell>
          <cell r="I1169" t="str">
            <v>Vr Total</v>
          </cell>
          <cell r="J1169">
            <v>0</v>
          </cell>
        </row>
        <row r="1170">
          <cell r="A1170" t="str">
            <v xml:space="preserve">PULIDORA     </v>
          </cell>
          <cell r="B1170" t="str">
            <v>Maquinaria</v>
          </cell>
          <cell r="C1170">
            <v>0</v>
          </cell>
          <cell r="D1170" t="str">
            <v>PULIDORA INDUSTRIAL 9"</v>
          </cell>
          <cell r="E1170">
            <v>0</v>
          </cell>
          <cell r="F1170" t="str">
            <v>DIA</v>
          </cell>
          <cell r="G1170">
            <v>15000</v>
          </cell>
          <cell r="H1170">
            <v>0.16</v>
          </cell>
          <cell r="I1170">
            <v>2400</v>
          </cell>
          <cell r="J1170">
            <v>0</v>
          </cell>
        </row>
        <row r="1171">
          <cell r="A1171" t="str">
            <v xml:space="preserve">EQSOLDADURA  </v>
          </cell>
          <cell r="B1171" t="str">
            <v>Maquinaria</v>
          </cell>
          <cell r="C1171">
            <v>0</v>
          </cell>
          <cell r="D1171" t="str">
            <v>EQUIPO DE SOLDADURA</v>
          </cell>
          <cell r="E1171">
            <v>0</v>
          </cell>
          <cell r="F1171" t="str">
            <v>DIA</v>
          </cell>
          <cell r="G1171">
            <v>40000</v>
          </cell>
          <cell r="H1171">
            <v>0.16</v>
          </cell>
          <cell r="I1171">
            <v>6400</v>
          </cell>
          <cell r="J1171">
            <v>0</v>
          </cell>
        </row>
        <row r="1172">
          <cell r="A1172" t="str">
            <v xml:space="preserve">HM           </v>
          </cell>
          <cell r="B1172" t="str">
            <v>Maquinaria</v>
          </cell>
          <cell r="C1172">
            <v>0</v>
          </cell>
          <cell r="D1172" t="str">
            <v>HERRAMIENTA MENOR</v>
          </cell>
          <cell r="E1172">
            <v>0</v>
          </cell>
          <cell r="F1172" t="str">
            <v>UND</v>
          </cell>
          <cell r="G1172">
            <v>1300</v>
          </cell>
          <cell r="H1172">
            <v>0.41</v>
          </cell>
          <cell r="I1172">
            <v>533</v>
          </cell>
          <cell r="J1172">
            <v>0</v>
          </cell>
        </row>
        <row r="1173">
          <cell r="A1173" t="str">
            <v xml:space="preserve">ANDAMIO      </v>
          </cell>
          <cell r="B1173" t="str">
            <v>Maquinaria</v>
          </cell>
          <cell r="C1173">
            <v>0</v>
          </cell>
          <cell r="D1173" t="str">
            <v>ANDAMIO INCLUYE TABLON</v>
          </cell>
          <cell r="E1173">
            <v>0</v>
          </cell>
          <cell r="F1173" t="str">
            <v>DIA</v>
          </cell>
          <cell r="G1173">
            <v>3000</v>
          </cell>
          <cell r="H1173">
            <v>4.1000000000000002E-2</v>
          </cell>
          <cell r="I1173">
            <v>123</v>
          </cell>
          <cell r="J1173">
            <v>0</v>
          </cell>
        </row>
        <row r="1174">
          <cell r="A1174">
            <v>0</v>
          </cell>
          <cell r="B1174">
            <v>0</v>
          </cell>
          <cell r="C1174">
            <v>0</v>
          </cell>
          <cell r="D1174" t="str">
            <v>SUBTOTAL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9456</v>
          </cell>
        </row>
        <row r="1175">
          <cell r="A1175">
            <v>0</v>
          </cell>
          <cell r="B1175">
            <v>0</v>
          </cell>
          <cell r="C1175">
            <v>0</v>
          </cell>
          <cell r="D1175" t="str">
            <v>MATERIALES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</row>
        <row r="1176">
          <cell r="A1176">
            <v>0</v>
          </cell>
          <cell r="B1176">
            <v>0</v>
          </cell>
          <cell r="C1176">
            <v>0</v>
          </cell>
          <cell r="D1176" t="str">
            <v>DESCRIPCION</v>
          </cell>
          <cell r="E1176">
            <v>0</v>
          </cell>
          <cell r="F1176" t="str">
            <v>UND</v>
          </cell>
          <cell r="G1176" t="str">
            <v>Vr. Unitario</v>
          </cell>
          <cell r="H1176" t="str">
            <v>Redndim.</v>
          </cell>
          <cell r="I1176" t="str">
            <v>Vr Total</v>
          </cell>
          <cell r="J1176">
            <v>0</v>
          </cell>
        </row>
        <row r="1177">
          <cell r="A1177" t="str">
            <v xml:space="preserve">ACEROA36     </v>
          </cell>
          <cell r="B1177" t="str">
            <v>Material</v>
          </cell>
          <cell r="C1177">
            <v>0</v>
          </cell>
          <cell r="D1177" t="str">
            <v>PERFILERIA ESTRUCTURAL A36</v>
          </cell>
          <cell r="E1177">
            <v>0</v>
          </cell>
          <cell r="F1177" t="str">
            <v>KG</v>
          </cell>
          <cell r="G1177">
            <v>3640</v>
          </cell>
          <cell r="H1177">
            <v>4.3</v>
          </cell>
          <cell r="I1177">
            <v>15652</v>
          </cell>
          <cell r="J1177">
            <v>0</v>
          </cell>
        </row>
        <row r="1178">
          <cell r="A1178" t="str">
            <v>SOLDA6011X1-8</v>
          </cell>
          <cell r="B1178" t="str">
            <v>Material</v>
          </cell>
          <cell r="C1178">
            <v>0</v>
          </cell>
          <cell r="D1178" t="str">
            <v>SOLDADURA 6011X1/8"</v>
          </cell>
          <cell r="E1178">
            <v>0</v>
          </cell>
          <cell r="F1178" t="str">
            <v>KG</v>
          </cell>
          <cell r="G1178">
            <v>12350</v>
          </cell>
          <cell r="H1178">
            <v>0.16</v>
          </cell>
          <cell r="I1178">
            <v>1976</v>
          </cell>
          <cell r="J1178">
            <v>0</v>
          </cell>
        </row>
        <row r="1179">
          <cell r="A1179" t="str">
            <v xml:space="preserve">POLICARBO6MM </v>
          </cell>
          <cell r="B1179" t="str">
            <v>Material</v>
          </cell>
          <cell r="C1179">
            <v>0</v>
          </cell>
          <cell r="D1179" t="str">
            <v>LAMINA ALVOLAR POLICARBONATO 6MM 5.9X2.1</v>
          </cell>
          <cell r="E1179">
            <v>0</v>
          </cell>
          <cell r="F1179" t="str">
            <v>UN</v>
          </cell>
          <cell r="G1179">
            <v>700000</v>
          </cell>
          <cell r="H1179">
            <v>0.09</v>
          </cell>
          <cell r="I1179">
            <v>63000</v>
          </cell>
          <cell r="J1179">
            <v>0</v>
          </cell>
        </row>
        <row r="1180">
          <cell r="A1180" t="str">
            <v xml:space="preserve">CONECTOR     </v>
          </cell>
          <cell r="B1180" t="str">
            <v>Material</v>
          </cell>
          <cell r="C1180">
            <v>0</v>
          </cell>
          <cell r="D1180" t="str">
            <v>CONECTOR 5.9M</v>
          </cell>
          <cell r="E1180">
            <v>0</v>
          </cell>
          <cell r="F1180" t="str">
            <v>UN</v>
          </cell>
          <cell r="G1180">
            <v>120000</v>
          </cell>
          <cell r="H1180">
            <v>0.18</v>
          </cell>
          <cell r="I1180">
            <v>21600</v>
          </cell>
          <cell r="J1180">
            <v>0</v>
          </cell>
        </row>
        <row r="1181">
          <cell r="A1181" t="str">
            <v xml:space="preserve">TORNILLOS    </v>
          </cell>
          <cell r="B1181" t="str">
            <v>Material</v>
          </cell>
          <cell r="C1181">
            <v>0</v>
          </cell>
          <cell r="D1181" t="str">
            <v>TORNILLOS</v>
          </cell>
          <cell r="E1181">
            <v>0</v>
          </cell>
          <cell r="F1181" t="str">
            <v>UN</v>
          </cell>
          <cell r="G1181">
            <v>500</v>
          </cell>
          <cell r="H1181">
            <v>4</v>
          </cell>
          <cell r="I1181">
            <v>2000</v>
          </cell>
          <cell r="J1181">
            <v>0</v>
          </cell>
        </row>
        <row r="1182">
          <cell r="A1182" t="str">
            <v xml:space="preserve">PLATINA2X6   </v>
          </cell>
          <cell r="B1182" t="str">
            <v>Material</v>
          </cell>
          <cell r="C1182">
            <v>0</v>
          </cell>
          <cell r="D1182" t="str">
            <v>PLATINA 2"X1/8"X6"</v>
          </cell>
          <cell r="E1182">
            <v>0</v>
          </cell>
          <cell r="F1182" t="str">
            <v>UND</v>
          </cell>
          <cell r="G1182">
            <v>21000</v>
          </cell>
          <cell r="H1182">
            <v>2.5000000000000001E-2</v>
          </cell>
          <cell r="I1182">
            <v>525</v>
          </cell>
          <cell r="J1182">
            <v>0</v>
          </cell>
        </row>
        <row r="1183">
          <cell r="A1183" t="str">
            <v xml:space="preserve">LAMINA3-8    </v>
          </cell>
          <cell r="B1183" t="str">
            <v>Material</v>
          </cell>
          <cell r="C1183">
            <v>0</v>
          </cell>
          <cell r="D1183" t="str">
            <v>LAMINA 3/8 4X8</v>
          </cell>
          <cell r="E1183">
            <v>0</v>
          </cell>
          <cell r="F1183" t="str">
            <v>UN</v>
          </cell>
          <cell r="G1183">
            <v>644000</v>
          </cell>
          <cell r="H1183">
            <v>0.01</v>
          </cell>
          <cell r="I1183">
            <v>6440</v>
          </cell>
          <cell r="J1183">
            <v>0</v>
          </cell>
        </row>
        <row r="1184">
          <cell r="A1184" t="str">
            <v>CHAZOEXP4X1-2</v>
          </cell>
          <cell r="B1184" t="str">
            <v>Material</v>
          </cell>
          <cell r="C1184">
            <v>0</v>
          </cell>
          <cell r="D1184" t="str">
            <v>CHAZO EXPANSIVO 4X1/2"</v>
          </cell>
          <cell r="E1184">
            <v>0</v>
          </cell>
          <cell r="F1184" t="str">
            <v>UN</v>
          </cell>
          <cell r="G1184">
            <v>3000</v>
          </cell>
          <cell r="H1184">
            <v>1.6</v>
          </cell>
          <cell r="I1184">
            <v>4800</v>
          </cell>
          <cell r="J1184">
            <v>0</v>
          </cell>
        </row>
        <row r="1185">
          <cell r="A1185" t="str">
            <v>ANTICORROSIVO</v>
          </cell>
          <cell r="B1185" t="str">
            <v>Material</v>
          </cell>
          <cell r="C1185">
            <v>0</v>
          </cell>
          <cell r="D1185" t="str">
            <v>ANTICORROSIVO</v>
          </cell>
          <cell r="E1185">
            <v>0</v>
          </cell>
          <cell r="F1185" t="str">
            <v>GLN</v>
          </cell>
          <cell r="G1185">
            <v>36300</v>
          </cell>
          <cell r="H1185">
            <v>0.02</v>
          </cell>
          <cell r="I1185">
            <v>726</v>
          </cell>
          <cell r="J1185">
            <v>0</v>
          </cell>
        </row>
        <row r="1186">
          <cell r="A1186" t="str">
            <v xml:space="preserve">THINER       </v>
          </cell>
          <cell r="B1186" t="str">
            <v>Material</v>
          </cell>
          <cell r="C1186">
            <v>0</v>
          </cell>
          <cell r="D1186" t="str">
            <v>THINNER</v>
          </cell>
          <cell r="E1186">
            <v>0</v>
          </cell>
          <cell r="F1186" t="str">
            <v>GLN</v>
          </cell>
          <cell r="G1186">
            <v>15000</v>
          </cell>
          <cell r="H1186">
            <v>0.04</v>
          </cell>
          <cell r="I1186">
            <v>600</v>
          </cell>
          <cell r="J1186">
            <v>0</v>
          </cell>
        </row>
        <row r="1187">
          <cell r="A1187" t="str">
            <v xml:space="preserve">ESMALTEEXT   </v>
          </cell>
          <cell r="B1187" t="str">
            <v>Material</v>
          </cell>
          <cell r="C1187">
            <v>0</v>
          </cell>
          <cell r="D1187" t="str">
            <v>ESMALTE PARA EXTERIORES</v>
          </cell>
          <cell r="E1187">
            <v>0</v>
          </cell>
          <cell r="F1187" t="str">
            <v>GLN</v>
          </cell>
          <cell r="G1187">
            <v>70000</v>
          </cell>
          <cell r="H1187">
            <v>0.02</v>
          </cell>
          <cell r="I1187">
            <v>1400</v>
          </cell>
          <cell r="J1187">
            <v>0</v>
          </cell>
        </row>
        <row r="1188">
          <cell r="A1188">
            <v>0</v>
          </cell>
          <cell r="B1188">
            <v>0</v>
          </cell>
          <cell r="C1188">
            <v>0</v>
          </cell>
          <cell r="D1188" t="str">
            <v>SUBTOTAL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118719</v>
          </cell>
        </row>
        <row r="1189">
          <cell r="A1189">
            <v>0</v>
          </cell>
          <cell r="B1189">
            <v>0</v>
          </cell>
          <cell r="C1189">
            <v>0</v>
          </cell>
          <cell r="D1189" t="str">
            <v>MANO DE OBRA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  <cell r="D1190" t="str">
            <v>DESCRIPCION</v>
          </cell>
          <cell r="E1190">
            <v>0</v>
          </cell>
          <cell r="F1190" t="str">
            <v>UND</v>
          </cell>
          <cell r="G1190" t="str">
            <v>Vr. Unitario</v>
          </cell>
          <cell r="H1190" t="str">
            <v>Redndim.</v>
          </cell>
          <cell r="I1190" t="str">
            <v>Vr Total</v>
          </cell>
          <cell r="J1190">
            <v>0</v>
          </cell>
        </row>
        <row r="1191">
          <cell r="A1191" t="str">
            <v>1OF5AYMETALIC</v>
          </cell>
          <cell r="B1191" t="str">
            <v>Mano de obra</v>
          </cell>
          <cell r="C1191">
            <v>0</v>
          </cell>
          <cell r="D1191" t="str">
            <v>MANO DE OBRA CARPINTERIA (5 AYUDANTES - 1 OFICIAL)</v>
          </cell>
          <cell r="E1191">
            <v>0</v>
          </cell>
          <cell r="F1191" t="str">
            <v>HR</v>
          </cell>
          <cell r="G1191">
            <v>45144</v>
          </cell>
          <cell r="H1191">
            <v>0.49</v>
          </cell>
          <cell r="I1191">
            <v>22121</v>
          </cell>
          <cell r="J1191">
            <v>0</v>
          </cell>
        </row>
        <row r="1192">
          <cell r="A1192" t="str">
            <v xml:space="preserve">1OF1AY       </v>
          </cell>
          <cell r="B1192" t="str">
            <v>Mano de obra</v>
          </cell>
          <cell r="C1192">
            <v>0</v>
          </cell>
          <cell r="D1192" t="str">
            <v>MANO DE OBRA ALBAÑILERIA (1 OFICIAL - 1 AYUDANTE)</v>
          </cell>
          <cell r="E1192">
            <v>0</v>
          </cell>
          <cell r="F1192" t="str">
            <v>HR</v>
          </cell>
          <cell r="G1192">
            <v>16784</v>
          </cell>
          <cell r="H1192">
            <v>0.8</v>
          </cell>
          <cell r="I1192">
            <v>13427</v>
          </cell>
          <cell r="J1192">
            <v>0</v>
          </cell>
        </row>
        <row r="1193">
          <cell r="A1193">
            <v>0</v>
          </cell>
          <cell r="B1193">
            <v>0</v>
          </cell>
          <cell r="C1193">
            <v>0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  <cell r="D1195" t="str">
            <v>SUBTOTAL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35548</v>
          </cell>
        </row>
        <row r="1196">
          <cell r="A1196">
            <v>0</v>
          </cell>
          <cell r="B1196">
            <v>0</v>
          </cell>
          <cell r="C1196">
            <v>0</v>
          </cell>
          <cell r="D1196" t="str">
            <v>TRANSPORTE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</row>
        <row r="1197">
          <cell r="A1197">
            <v>0</v>
          </cell>
          <cell r="B1197">
            <v>0</v>
          </cell>
          <cell r="C1197">
            <v>0</v>
          </cell>
          <cell r="D1197" t="str">
            <v>DESCRIPCION</v>
          </cell>
          <cell r="E1197">
            <v>0</v>
          </cell>
          <cell r="F1197" t="str">
            <v>UND</v>
          </cell>
          <cell r="G1197" t="str">
            <v>Vr. Unitario</v>
          </cell>
          <cell r="H1197" t="str">
            <v>Redndim.</v>
          </cell>
          <cell r="I1197" t="str">
            <v>Vr Total</v>
          </cell>
          <cell r="J1197">
            <v>0</v>
          </cell>
        </row>
        <row r="1198">
          <cell r="A1198">
            <v>0</v>
          </cell>
          <cell r="B1198">
            <v>0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</row>
        <row r="1199">
          <cell r="A1199">
            <v>0</v>
          </cell>
          <cell r="B1199">
            <v>0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</row>
        <row r="1200">
          <cell r="A1200">
            <v>0</v>
          </cell>
          <cell r="B1200">
            <v>0</v>
          </cell>
          <cell r="C1200">
            <v>0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  <cell r="D1202" t="str">
            <v>SUBTOTAL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</row>
        <row r="1203">
          <cell r="A1203">
            <v>0</v>
          </cell>
          <cell r="B1203">
            <v>0</v>
          </cell>
          <cell r="C1203">
            <v>0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</row>
        <row r="1204">
          <cell r="A1204" t="str">
            <v>2.1.4</v>
          </cell>
          <cell r="B1204">
            <v>0</v>
          </cell>
          <cell r="C1204">
            <v>0</v>
          </cell>
          <cell r="D1204" t="str">
            <v>TOTAL COSTO UNITARIO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163723</v>
          </cell>
        </row>
        <row r="1205">
          <cell r="A1205">
            <v>0</v>
          </cell>
          <cell r="B1205">
            <v>0</v>
          </cell>
          <cell r="C1205">
            <v>0</v>
          </cell>
          <cell r="E1205">
            <v>0</v>
          </cell>
          <cell r="F1205">
            <v>0</v>
          </cell>
          <cell r="H1205">
            <v>0</v>
          </cell>
          <cell r="I1205">
            <v>0</v>
          </cell>
        </row>
        <row r="1206">
          <cell r="A1206">
            <v>0</v>
          </cell>
          <cell r="B1206">
            <v>0</v>
          </cell>
          <cell r="C1206">
            <v>0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</row>
        <row r="1207">
          <cell r="A1207">
            <v>0</v>
          </cell>
          <cell r="B1207">
            <v>0</v>
          </cell>
          <cell r="C1207">
            <v>0</v>
          </cell>
          <cell r="D1207">
            <v>0</v>
          </cell>
          <cell r="E1207" t="str">
            <v>ADECUACION DE LAS INSTALACIONES DE LA INSTITUCION EDUCATIVA JESUS MARIA AGUIRRE CHARRY 
DEL MUNICIPIO DE AIPE, HUILA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</row>
        <row r="1208">
          <cell r="A1208">
            <v>0</v>
          </cell>
          <cell r="B1208">
            <v>0</v>
          </cell>
          <cell r="C1208">
            <v>0</v>
          </cell>
          <cell r="D1208">
            <v>0</v>
          </cell>
          <cell r="E1208" t="str">
            <v>ANÁLISIS DE PRECIOS UNITARIOS      A.P.U.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</row>
        <row r="1209">
          <cell r="A1209">
            <v>0</v>
          </cell>
          <cell r="B1209">
            <v>0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</row>
        <row r="1210">
          <cell r="A1210">
            <v>0</v>
          </cell>
          <cell r="B1210">
            <v>0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</row>
        <row r="1211">
          <cell r="A1211">
            <v>0</v>
          </cell>
          <cell r="B1211">
            <v>0</v>
          </cell>
          <cell r="C1211">
            <v>0</v>
          </cell>
          <cell r="D1211" t="str">
            <v>CAPITULO</v>
          </cell>
          <cell r="E1211" t="str">
            <v>ITEM</v>
          </cell>
          <cell r="F1211" t="str">
            <v>DESCRIPCION</v>
          </cell>
          <cell r="G1211">
            <v>0</v>
          </cell>
          <cell r="H1211">
            <v>0</v>
          </cell>
          <cell r="I1211">
            <v>0</v>
          </cell>
          <cell r="J1211" t="str">
            <v>UNIDAD</v>
          </cell>
        </row>
        <row r="1212">
          <cell r="B1212" t="str">
            <v>Partida</v>
          </cell>
          <cell r="C1212">
            <v>0</v>
          </cell>
          <cell r="D1212" t="str">
            <v>2.1</v>
          </cell>
          <cell r="E1212" t="str">
            <v>2.1.5</v>
          </cell>
          <cell r="F1212" t="str">
            <v>VIGA CANAL TIPO PAVCO</v>
          </cell>
          <cell r="G1212">
            <v>0</v>
          </cell>
          <cell r="H1212">
            <v>0</v>
          </cell>
          <cell r="I1212">
            <v>0</v>
          </cell>
          <cell r="J1212" t="str">
            <v>M</v>
          </cell>
        </row>
        <row r="1213">
          <cell r="A1213">
            <v>0</v>
          </cell>
          <cell r="B1213">
            <v>0</v>
          </cell>
          <cell r="C1213">
            <v>0</v>
          </cell>
          <cell r="D1213" t="str">
            <v>MAQUINARIA, HERRAMIENTA Y EQUIPO PUESTO EN OBRA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</row>
        <row r="1214">
          <cell r="A1214">
            <v>0</v>
          </cell>
          <cell r="B1214">
            <v>0</v>
          </cell>
          <cell r="C1214">
            <v>0</v>
          </cell>
          <cell r="D1214" t="str">
            <v>DESCRIPCION</v>
          </cell>
          <cell r="E1214">
            <v>0</v>
          </cell>
          <cell r="F1214" t="str">
            <v>UND</v>
          </cell>
          <cell r="G1214" t="str">
            <v>Vr. Unitario</v>
          </cell>
          <cell r="H1214" t="str">
            <v>Redndim.</v>
          </cell>
          <cell r="I1214" t="str">
            <v>Vr Total</v>
          </cell>
          <cell r="J1214">
            <v>0</v>
          </cell>
        </row>
        <row r="1215">
          <cell r="A1215" t="str">
            <v xml:space="preserve">HM           </v>
          </cell>
          <cell r="B1215" t="str">
            <v>Maquinaria</v>
          </cell>
          <cell r="C1215">
            <v>0</v>
          </cell>
          <cell r="D1215" t="str">
            <v>HERRAMIENTA MENOR</v>
          </cell>
          <cell r="E1215">
            <v>0</v>
          </cell>
          <cell r="F1215" t="str">
            <v>UND</v>
          </cell>
          <cell r="G1215">
            <v>1300</v>
          </cell>
          <cell r="H1215">
            <v>2</v>
          </cell>
          <cell r="I1215">
            <v>2600</v>
          </cell>
          <cell r="J1215">
            <v>0</v>
          </cell>
        </row>
        <row r="1216">
          <cell r="A1216">
            <v>0</v>
          </cell>
          <cell r="B1216">
            <v>0</v>
          </cell>
          <cell r="C1216">
            <v>0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</row>
        <row r="1217">
          <cell r="A1217">
            <v>0</v>
          </cell>
          <cell r="B1217">
            <v>0</v>
          </cell>
          <cell r="C1217">
            <v>0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</row>
        <row r="1218">
          <cell r="A1218">
            <v>0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</row>
        <row r="1219">
          <cell r="A1219">
            <v>0</v>
          </cell>
          <cell r="B1219">
            <v>0</v>
          </cell>
          <cell r="C1219">
            <v>0</v>
          </cell>
          <cell r="D1219" t="str">
            <v>SUBTOTAL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2600</v>
          </cell>
        </row>
        <row r="1220">
          <cell r="A1220">
            <v>0</v>
          </cell>
          <cell r="B1220">
            <v>0</v>
          </cell>
          <cell r="C1220">
            <v>0</v>
          </cell>
          <cell r="D1220" t="str">
            <v>MATERIALES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  <cell r="D1221" t="str">
            <v>DESCRIPCION</v>
          </cell>
          <cell r="E1221">
            <v>0</v>
          </cell>
          <cell r="F1221" t="str">
            <v>UND</v>
          </cell>
          <cell r="G1221" t="str">
            <v>Vr. Unitario</v>
          </cell>
          <cell r="H1221" t="str">
            <v>Redndim.</v>
          </cell>
          <cell r="I1221" t="str">
            <v>Vr Total</v>
          </cell>
          <cell r="J1221">
            <v>0</v>
          </cell>
        </row>
        <row r="1222">
          <cell r="A1222" t="str">
            <v>CANALPLASTICO</v>
          </cell>
          <cell r="B1222" t="str">
            <v>Material</v>
          </cell>
          <cell r="C1222">
            <v>0</v>
          </cell>
          <cell r="D1222" t="str">
            <v>CANAL PLASTICO</v>
          </cell>
          <cell r="E1222">
            <v>0</v>
          </cell>
          <cell r="F1222" t="str">
            <v>M</v>
          </cell>
          <cell r="G1222">
            <v>35000</v>
          </cell>
          <cell r="H1222">
            <v>1.05</v>
          </cell>
          <cell r="I1222">
            <v>36750</v>
          </cell>
          <cell r="J1222">
            <v>0</v>
          </cell>
        </row>
        <row r="1223">
          <cell r="A1223">
            <v>0</v>
          </cell>
          <cell r="B1223">
            <v>0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</row>
        <row r="1224">
          <cell r="A1224">
            <v>0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  <cell r="D1226" t="str">
            <v>SUBTOTAL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36750</v>
          </cell>
        </row>
        <row r="1227">
          <cell r="A1227">
            <v>0</v>
          </cell>
          <cell r="B1227">
            <v>0</v>
          </cell>
          <cell r="C1227">
            <v>0</v>
          </cell>
          <cell r="D1227" t="str">
            <v>MANO DE OBRA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</row>
        <row r="1228">
          <cell r="A1228">
            <v>0</v>
          </cell>
          <cell r="B1228">
            <v>0</v>
          </cell>
          <cell r="C1228">
            <v>0</v>
          </cell>
          <cell r="D1228" t="str">
            <v>DESCRIPCION</v>
          </cell>
          <cell r="E1228">
            <v>0</v>
          </cell>
          <cell r="F1228" t="str">
            <v>UND</v>
          </cell>
          <cell r="G1228" t="str">
            <v>Vr. Unitario</v>
          </cell>
          <cell r="H1228" t="str">
            <v>Redndim.</v>
          </cell>
          <cell r="I1228" t="str">
            <v>Vr Total</v>
          </cell>
          <cell r="J1228">
            <v>0</v>
          </cell>
        </row>
        <row r="1229">
          <cell r="A1229" t="str">
            <v xml:space="preserve">1OF1AY       </v>
          </cell>
          <cell r="B1229" t="str">
            <v>Mano de obra</v>
          </cell>
          <cell r="C1229">
            <v>0</v>
          </cell>
          <cell r="D1229" t="str">
            <v>MANO DE OBRA ALBAÑILERIA (1 OFICIAL - 1 AYUDANTE)</v>
          </cell>
          <cell r="E1229">
            <v>0</v>
          </cell>
          <cell r="F1229" t="str">
            <v>HR</v>
          </cell>
          <cell r="G1229">
            <v>16784</v>
          </cell>
          <cell r="H1229">
            <v>0.4</v>
          </cell>
          <cell r="I1229">
            <v>6714</v>
          </cell>
          <cell r="J1229">
            <v>0</v>
          </cell>
        </row>
        <row r="1230">
          <cell r="A1230">
            <v>0</v>
          </cell>
          <cell r="B1230">
            <v>0</v>
          </cell>
          <cell r="C1230">
            <v>0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</row>
        <row r="1231">
          <cell r="A1231">
            <v>0</v>
          </cell>
          <cell r="B1231">
            <v>0</v>
          </cell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  <cell r="D1233" t="str">
            <v>SUBTOTAL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6714</v>
          </cell>
        </row>
        <row r="1234">
          <cell r="A1234">
            <v>0</v>
          </cell>
          <cell r="B1234">
            <v>0</v>
          </cell>
          <cell r="C1234">
            <v>0</v>
          </cell>
          <cell r="D1234" t="str">
            <v>TRANSPORTE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</row>
        <row r="1235">
          <cell r="A1235">
            <v>0</v>
          </cell>
          <cell r="B1235">
            <v>0</v>
          </cell>
          <cell r="C1235">
            <v>0</v>
          </cell>
          <cell r="D1235" t="str">
            <v>DESCRIPCION</v>
          </cell>
          <cell r="E1235">
            <v>0</v>
          </cell>
          <cell r="F1235" t="str">
            <v>UND</v>
          </cell>
          <cell r="G1235" t="str">
            <v>Vr. Unitario</v>
          </cell>
          <cell r="H1235" t="str">
            <v>Redndim.</v>
          </cell>
          <cell r="I1235" t="str">
            <v>Vr Total</v>
          </cell>
          <cell r="J1235">
            <v>0</v>
          </cell>
        </row>
        <row r="1236">
          <cell r="A1236">
            <v>0</v>
          </cell>
          <cell r="B1236">
            <v>0</v>
          </cell>
          <cell r="C1236">
            <v>0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</row>
        <row r="1237">
          <cell r="A1237">
            <v>0</v>
          </cell>
          <cell r="B1237">
            <v>0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</row>
        <row r="1238">
          <cell r="A1238">
            <v>0</v>
          </cell>
          <cell r="B1238">
            <v>0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</row>
        <row r="1239">
          <cell r="A1239">
            <v>0</v>
          </cell>
          <cell r="B1239">
            <v>0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</row>
        <row r="1240">
          <cell r="A1240">
            <v>0</v>
          </cell>
          <cell r="B1240">
            <v>0</v>
          </cell>
          <cell r="C1240">
            <v>0</v>
          </cell>
          <cell r="D1240" t="str">
            <v>SUBTOTAL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</row>
        <row r="1241">
          <cell r="A1241">
            <v>0</v>
          </cell>
          <cell r="B1241">
            <v>0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</row>
        <row r="1242">
          <cell r="A1242" t="str">
            <v>2.1.5</v>
          </cell>
          <cell r="B1242">
            <v>0</v>
          </cell>
          <cell r="C1242">
            <v>0</v>
          </cell>
          <cell r="D1242" t="str">
            <v>TOTAL COSTO UNITARIO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46064</v>
          </cell>
        </row>
        <row r="1243">
          <cell r="A1243">
            <v>0</v>
          </cell>
          <cell r="B1243">
            <v>0</v>
          </cell>
          <cell r="C1243">
            <v>0</v>
          </cell>
          <cell r="E1243">
            <v>0</v>
          </cell>
          <cell r="F1243">
            <v>0</v>
          </cell>
          <cell r="H1243">
            <v>0</v>
          </cell>
          <cell r="I1243">
            <v>0</v>
          </cell>
        </row>
        <row r="1244">
          <cell r="A1244">
            <v>0</v>
          </cell>
          <cell r="B1244">
            <v>0</v>
          </cell>
          <cell r="C1244">
            <v>0</v>
          </cell>
          <cell r="D1244">
            <v>0</v>
          </cell>
          <cell r="E1244">
            <v>0</v>
          </cell>
          <cell r="F1244">
            <v>0</v>
          </cell>
          <cell r="G1244">
            <v>0</v>
          </cell>
          <cell r="H1244">
            <v>0</v>
          </cell>
          <cell r="I1244">
            <v>0</v>
          </cell>
        </row>
        <row r="1245">
          <cell r="A1245">
            <v>0</v>
          </cell>
          <cell r="B1245">
            <v>0</v>
          </cell>
          <cell r="C1245">
            <v>0</v>
          </cell>
          <cell r="D1245">
            <v>0</v>
          </cell>
          <cell r="E1245" t="str">
            <v>ADECUACION DE LAS INSTALACIONES DE LA INSTITUCION EDUCATIVA JESUS MARIA AGUIRRE CHARRY 
DEL MUNICIPIO DE AIPE, HUILA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  <cell r="J1245">
            <v>0</v>
          </cell>
        </row>
        <row r="1246">
          <cell r="A1246">
            <v>0</v>
          </cell>
          <cell r="B1246">
            <v>0</v>
          </cell>
          <cell r="C1246">
            <v>0</v>
          </cell>
          <cell r="D1246">
            <v>0</v>
          </cell>
          <cell r="E1246" t="str">
            <v>ANÁLISIS DE PRECIOS UNITARIOS      A.P.U.</v>
          </cell>
          <cell r="F1246">
            <v>0</v>
          </cell>
          <cell r="G1246">
            <v>0</v>
          </cell>
          <cell r="H1246">
            <v>0</v>
          </cell>
          <cell r="I1246">
            <v>0</v>
          </cell>
          <cell r="J1246">
            <v>0</v>
          </cell>
        </row>
        <row r="1247">
          <cell r="A1247">
            <v>0</v>
          </cell>
          <cell r="B1247">
            <v>0</v>
          </cell>
          <cell r="C1247">
            <v>0</v>
          </cell>
          <cell r="D1247">
            <v>0</v>
          </cell>
          <cell r="E1247">
            <v>0</v>
          </cell>
          <cell r="F1247">
            <v>0</v>
          </cell>
          <cell r="G1247">
            <v>0</v>
          </cell>
          <cell r="H1247">
            <v>0</v>
          </cell>
          <cell r="I1247">
            <v>0</v>
          </cell>
          <cell r="J1247">
            <v>0</v>
          </cell>
        </row>
        <row r="1248">
          <cell r="A1248">
            <v>0</v>
          </cell>
          <cell r="B1248">
            <v>0</v>
          </cell>
          <cell r="C1248">
            <v>0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H1248">
            <v>0</v>
          </cell>
          <cell r="I1248">
            <v>0</v>
          </cell>
          <cell r="J1248">
            <v>0</v>
          </cell>
        </row>
        <row r="1249">
          <cell r="A1249">
            <v>0</v>
          </cell>
          <cell r="B1249">
            <v>0</v>
          </cell>
          <cell r="C1249">
            <v>0</v>
          </cell>
          <cell r="D1249" t="str">
            <v>CAPITULO</v>
          </cell>
          <cell r="E1249" t="str">
            <v>ITEM</v>
          </cell>
          <cell r="F1249" t="str">
            <v>DESCRIPCION</v>
          </cell>
          <cell r="G1249">
            <v>0</v>
          </cell>
          <cell r="H1249">
            <v>0</v>
          </cell>
          <cell r="I1249">
            <v>0</v>
          </cell>
          <cell r="J1249" t="str">
            <v>UNIDAD</v>
          </cell>
        </row>
        <row r="1250">
          <cell r="B1250" t="str">
            <v>Partida</v>
          </cell>
          <cell r="C1250">
            <v>0</v>
          </cell>
          <cell r="D1250" t="str">
            <v>2.1</v>
          </cell>
          <cell r="E1250" t="str">
            <v>2.1.6</v>
          </cell>
          <cell r="F1250" t="str">
            <v>BAJANTE TIPO PAVCO</v>
          </cell>
          <cell r="G1250">
            <v>0</v>
          </cell>
          <cell r="H1250">
            <v>0</v>
          </cell>
          <cell r="I1250">
            <v>0</v>
          </cell>
          <cell r="J1250" t="str">
            <v>M</v>
          </cell>
        </row>
        <row r="1251">
          <cell r="A1251">
            <v>0</v>
          </cell>
          <cell r="B1251">
            <v>0</v>
          </cell>
          <cell r="C1251">
            <v>0</v>
          </cell>
          <cell r="D1251" t="str">
            <v>MAQUINARIA, HERRAMIENTA Y EQUIPO PUESTO EN OBRA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  <cell r="D1252" t="str">
            <v>DESCRIPCION</v>
          </cell>
          <cell r="E1252">
            <v>0</v>
          </cell>
          <cell r="F1252" t="str">
            <v>UND</v>
          </cell>
          <cell r="G1252" t="str">
            <v>Vr. Unitario</v>
          </cell>
          <cell r="H1252" t="str">
            <v>Redndim.</v>
          </cell>
          <cell r="I1252" t="str">
            <v>Vr Total</v>
          </cell>
          <cell r="J1252">
            <v>0</v>
          </cell>
        </row>
        <row r="1253">
          <cell r="A1253" t="str">
            <v xml:space="preserve">HM           </v>
          </cell>
          <cell r="B1253" t="str">
            <v>Maquinaria</v>
          </cell>
          <cell r="C1253">
            <v>0</v>
          </cell>
          <cell r="D1253" t="str">
            <v>HERRAMIENTA MENOR</v>
          </cell>
          <cell r="E1253">
            <v>0</v>
          </cell>
          <cell r="F1253" t="str">
            <v>UND</v>
          </cell>
          <cell r="G1253">
            <v>1300</v>
          </cell>
          <cell r="H1253">
            <v>1</v>
          </cell>
          <cell r="I1253">
            <v>1300</v>
          </cell>
          <cell r="J1253">
            <v>0</v>
          </cell>
        </row>
        <row r="1254">
          <cell r="A1254">
            <v>0</v>
          </cell>
          <cell r="B1254">
            <v>0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</row>
        <row r="1255">
          <cell r="A1255">
            <v>0</v>
          </cell>
          <cell r="B1255">
            <v>0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  <cell r="D1256">
            <v>0</v>
          </cell>
          <cell r="E1256">
            <v>0</v>
          </cell>
          <cell r="F1256">
            <v>0</v>
          </cell>
          <cell r="G1256">
            <v>0</v>
          </cell>
          <cell r="H1256">
            <v>0</v>
          </cell>
          <cell r="I1256">
            <v>0</v>
          </cell>
          <cell r="J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  <cell r="D1257" t="str">
            <v>SUBTOTAL</v>
          </cell>
          <cell r="E1257">
            <v>0</v>
          </cell>
          <cell r="F1257">
            <v>0</v>
          </cell>
          <cell r="G1257">
            <v>0</v>
          </cell>
          <cell r="H1257">
            <v>0</v>
          </cell>
          <cell r="I1257">
            <v>0</v>
          </cell>
          <cell r="J1257">
            <v>1300</v>
          </cell>
        </row>
        <row r="1258">
          <cell r="A1258">
            <v>0</v>
          </cell>
          <cell r="B1258">
            <v>0</v>
          </cell>
          <cell r="C1258">
            <v>0</v>
          </cell>
          <cell r="D1258" t="str">
            <v>MATERIALES</v>
          </cell>
          <cell r="E1258">
            <v>0</v>
          </cell>
          <cell r="F1258">
            <v>0</v>
          </cell>
          <cell r="G1258">
            <v>0</v>
          </cell>
          <cell r="H1258">
            <v>0</v>
          </cell>
          <cell r="I1258">
            <v>0</v>
          </cell>
          <cell r="J1258">
            <v>0</v>
          </cell>
        </row>
        <row r="1259">
          <cell r="A1259">
            <v>0</v>
          </cell>
          <cell r="B1259">
            <v>0</v>
          </cell>
          <cell r="C1259">
            <v>0</v>
          </cell>
          <cell r="D1259" t="str">
            <v>DESCRIPCION</v>
          </cell>
          <cell r="E1259">
            <v>0</v>
          </cell>
          <cell r="F1259" t="str">
            <v>UND</v>
          </cell>
          <cell r="G1259" t="str">
            <v>Vr. Unitario</v>
          </cell>
          <cell r="H1259" t="str">
            <v>Redndim.</v>
          </cell>
          <cell r="I1259" t="str">
            <v>Vr Total</v>
          </cell>
          <cell r="J1259">
            <v>0</v>
          </cell>
        </row>
        <row r="1260">
          <cell r="A1260" t="str">
            <v xml:space="preserve">BAJANTE      </v>
          </cell>
          <cell r="B1260" t="str">
            <v>Material</v>
          </cell>
          <cell r="C1260">
            <v>0</v>
          </cell>
          <cell r="D1260" t="str">
            <v>BAJANTE TIPO PAVCO</v>
          </cell>
          <cell r="E1260">
            <v>0</v>
          </cell>
          <cell r="F1260" t="str">
            <v>M</v>
          </cell>
          <cell r="G1260">
            <v>34000</v>
          </cell>
          <cell r="H1260">
            <v>1.05</v>
          </cell>
          <cell r="I1260">
            <v>35700</v>
          </cell>
          <cell r="J1260">
            <v>0</v>
          </cell>
        </row>
        <row r="1261">
          <cell r="A1261">
            <v>0</v>
          </cell>
          <cell r="B1261">
            <v>0</v>
          </cell>
          <cell r="C1261">
            <v>0</v>
          </cell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H1261">
            <v>0</v>
          </cell>
          <cell r="I1261">
            <v>0</v>
          </cell>
          <cell r="J1261">
            <v>0</v>
          </cell>
        </row>
        <row r="1262">
          <cell r="A1262">
            <v>0</v>
          </cell>
          <cell r="B1262">
            <v>0</v>
          </cell>
          <cell r="C1262">
            <v>0</v>
          </cell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H1262">
            <v>0</v>
          </cell>
          <cell r="I1262">
            <v>0</v>
          </cell>
          <cell r="J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  <cell r="D1263">
            <v>0</v>
          </cell>
          <cell r="E1263">
            <v>0</v>
          </cell>
          <cell r="F1263">
            <v>0</v>
          </cell>
          <cell r="G1263">
            <v>0</v>
          </cell>
          <cell r="H1263">
            <v>0</v>
          </cell>
          <cell r="I1263">
            <v>0</v>
          </cell>
          <cell r="J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  <cell r="D1264" t="str">
            <v>SUBTOTAL</v>
          </cell>
          <cell r="E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0</v>
          </cell>
          <cell r="J1264">
            <v>35700</v>
          </cell>
        </row>
        <row r="1265">
          <cell r="A1265">
            <v>0</v>
          </cell>
          <cell r="B1265">
            <v>0</v>
          </cell>
          <cell r="C1265">
            <v>0</v>
          </cell>
          <cell r="D1265" t="str">
            <v>MANO DE OBRA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</row>
        <row r="1266">
          <cell r="A1266">
            <v>0</v>
          </cell>
          <cell r="B1266">
            <v>0</v>
          </cell>
          <cell r="C1266">
            <v>0</v>
          </cell>
          <cell r="D1266" t="str">
            <v>DESCRIPCION</v>
          </cell>
          <cell r="E1266">
            <v>0</v>
          </cell>
          <cell r="F1266" t="str">
            <v>UND</v>
          </cell>
          <cell r="G1266" t="str">
            <v>Vr. Unitario</v>
          </cell>
          <cell r="H1266" t="str">
            <v>Redndim.</v>
          </cell>
          <cell r="I1266" t="str">
            <v>Vr Total</v>
          </cell>
          <cell r="J1266">
            <v>0</v>
          </cell>
        </row>
        <row r="1267">
          <cell r="A1267" t="str">
            <v xml:space="preserve">1OF1AY       </v>
          </cell>
          <cell r="B1267" t="str">
            <v>Mano de obra</v>
          </cell>
          <cell r="C1267">
            <v>0</v>
          </cell>
          <cell r="D1267" t="str">
            <v>MANO DE OBRA ALBAÑILERIA (1 OFICIAL - 1 AYUDANTE)</v>
          </cell>
          <cell r="E1267">
            <v>0</v>
          </cell>
          <cell r="F1267" t="str">
            <v>HR</v>
          </cell>
          <cell r="G1267">
            <v>16784</v>
          </cell>
          <cell r="H1267">
            <v>0.5</v>
          </cell>
          <cell r="I1267">
            <v>8392</v>
          </cell>
          <cell r="J1267">
            <v>0</v>
          </cell>
        </row>
        <row r="1268">
          <cell r="A1268">
            <v>0</v>
          </cell>
          <cell r="B1268">
            <v>0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</row>
        <row r="1269">
          <cell r="A1269">
            <v>0</v>
          </cell>
          <cell r="B1269">
            <v>0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</row>
        <row r="1270">
          <cell r="A1270">
            <v>0</v>
          </cell>
          <cell r="B1270">
            <v>0</v>
          </cell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</row>
        <row r="1271">
          <cell r="A1271">
            <v>0</v>
          </cell>
          <cell r="B1271">
            <v>0</v>
          </cell>
          <cell r="C1271">
            <v>0</v>
          </cell>
          <cell r="D1271" t="str">
            <v>SUBTOTAL</v>
          </cell>
          <cell r="E1271">
            <v>0</v>
          </cell>
          <cell r="F1271">
            <v>0</v>
          </cell>
          <cell r="G1271">
            <v>0</v>
          </cell>
          <cell r="H1271">
            <v>0</v>
          </cell>
          <cell r="I1271">
            <v>0</v>
          </cell>
          <cell r="J1271">
            <v>8392</v>
          </cell>
        </row>
        <row r="1272">
          <cell r="A1272">
            <v>0</v>
          </cell>
          <cell r="B1272">
            <v>0</v>
          </cell>
          <cell r="C1272">
            <v>0</v>
          </cell>
          <cell r="D1272" t="str">
            <v>TRANSPORTE</v>
          </cell>
          <cell r="E1272">
            <v>0</v>
          </cell>
          <cell r="F1272">
            <v>0</v>
          </cell>
          <cell r="G1272">
            <v>0</v>
          </cell>
          <cell r="H1272">
            <v>0</v>
          </cell>
          <cell r="I1272">
            <v>0</v>
          </cell>
          <cell r="J1272">
            <v>0</v>
          </cell>
        </row>
        <row r="1273">
          <cell r="A1273">
            <v>0</v>
          </cell>
          <cell r="B1273">
            <v>0</v>
          </cell>
          <cell r="C1273">
            <v>0</v>
          </cell>
          <cell r="D1273" t="str">
            <v>DESCRIPCION</v>
          </cell>
          <cell r="E1273">
            <v>0</v>
          </cell>
          <cell r="F1273" t="str">
            <v>UND</v>
          </cell>
          <cell r="G1273" t="str">
            <v>Vr. Unitario</v>
          </cell>
          <cell r="H1273" t="str">
            <v>Redndim.</v>
          </cell>
          <cell r="I1273" t="str">
            <v>Vr Total</v>
          </cell>
          <cell r="J1273">
            <v>0</v>
          </cell>
        </row>
        <row r="1274">
          <cell r="A1274">
            <v>0</v>
          </cell>
          <cell r="B1274">
            <v>0</v>
          </cell>
          <cell r="C1274">
            <v>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H1274">
            <v>0</v>
          </cell>
          <cell r="I1274">
            <v>0</v>
          </cell>
          <cell r="J1274">
            <v>0</v>
          </cell>
        </row>
        <row r="1275">
          <cell r="A1275">
            <v>0</v>
          </cell>
          <cell r="B1275">
            <v>0</v>
          </cell>
          <cell r="C1275">
            <v>0</v>
          </cell>
          <cell r="D1275">
            <v>0</v>
          </cell>
          <cell r="E1275">
            <v>0</v>
          </cell>
          <cell r="F1275">
            <v>0</v>
          </cell>
          <cell r="G1275">
            <v>0</v>
          </cell>
          <cell r="H1275">
            <v>0</v>
          </cell>
          <cell r="I1275">
            <v>0</v>
          </cell>
          <cell r="J1275">
            <v>0</v>
          </cell>
        </row>
        <row r="1276">
          <cell r="A1276">
            <v>0</v>
          </cell>
          <cell r="B1276">
            <v>0</v>
          </cell>
          <cell r="C1276">
            <v>0</v>
          </cell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H1276">
            <v>0</v>
          </cell>
          <cell r="I1276">
            <v>0</v>
          </cell>
          <cell r="J1276">
            <v>0</v>
          </cell>
        </row>
        <row r="1277">
          <cell r="A1277">
            <v>0</v>
          </cell>
          <cell r="B1277">
            <v>0</v>
          </cell>
          <cell r="C1277">
            <v>0</v>
          </cell>
          <cell r="D1277">
            <v>0</v>
          </cell>
          <cell r="E1277">
            <v>0</v>
          </cell>
          <cell r="F1277">
            <v>0</v>
          </cell>
          <cell r="G1277">
            <v>0</v>
          </cell>
          <cell r="H1277">
            <v>0</v>
          </cell>
          <cell r="I1277">
            <v>0</v>
          </cell>
          <cell r="J1277">
            <v>0</v>
          </cell>
        </row>
        <row r="1278">
          <cell r="A1278">
            <v>0</v>
          </cell>
          <cell r="B1278">
            <v>0</v>
          </cell>
          <cell r="C1278">
            <v>0</v>
          </cell>
          <cell r="D1278" t="str">
            <v>SUBTOTAL</v>
          </cell>
          <cell r="E1278">
            <v>0</v>
          </cell>
          <cell r="F1278">
            <v>0</v>
          </cell>
          <cell r="G1278">
            <v>0</v>
          </cell>
          <cell r="H1278">
            <v>0</v>
          </cell>
          <cell r="I1278">
            <v>0</v>
          </cell>
          <cell r="J1278">
            <v>0</v>
          </cell>
        </row>
        <row r="1279">
          <cell r="A1279">
            <v>0</v>
          </cell>
          <cell r="B1279">
            <v>0</v>
          </cell>
          <cell r="C1279">
            <v>0</v>
          </cell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</row>
        <row r="1280">
          <cell r="A1280" t="str">
            <v>2.1.6</v>
          </cell>
          <cell r="B1280">
            <v>0</v>
          </cell>
          <cell r="C1280">
            <v>0</v>
          </cell>
          <cell r="D1280" t="str">
            <v>TOTAL COSTO UNITARIO</v>
          </cell>
          <cell r="E1280">
            <v>0</v>
          </cell>
          <cell r="F1280">
            <v>0</v>
          </cell>
          <cell r="G1280">
            <v>0</v>
          </cell>
          <cell r="H1280">
            <v>0</v>
          </cell>
          <cell r="I1280">
            <v>0</v>
          </cell>
          <cell r="J1280">
            <v>45392</v>
          </cell>
        </row>
        <row r="1281">
          <cell r="A1281">
            <v>0</v>
          </cell>
          <cell r="B1281">
            <v>0</v>
          </cell>
          <cell r="C1281">
            <v>0</v>
          </cell>
          <cell r="E1281">
            <v>0</v>
          </cell>
          <cell r="F1281">
            <v>0</v>
          </cell>
          <cell r="H1281">
            <v>0</v>
          </cell>
          <cell r="I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H1282">
            <v>0</v>
          </cell>
          <cell r="I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  <cell r="D1283">
            <v>0</v>
          </cell>
          <cell r="E1283" t="str">
            <v>ADECUACION DE LAS INSTALACIONES DE LA INSTITUCION EDUCATIVA JESUS MARIA AGUIRRE CHARRY 
DEL MUNICIPIO DE AIPE, HUILA</v>
          </cell>
          <cell r="F1283">
            <v>0</v>
          </cell>
          <cell r="G1283">
            <v>0</v>
          </cell>
          <cell r="H1283">
            <v>0</v>
          </cell>
          <cell r="I1283">
            <v>0</v>
          </cell>
          <cell r="J1283">
            <v>0</v>
          </cell>
        </row>
        <row r="1284">
          <cell r="A1284">
            <v>0</v>
          </cell>
          <cell r="B1284">
            <v>0</v>
          </cell>
          <cell r="C1284">
            <v>0</v>
          </cell>
          <cell r="D1284">
            <v>0</v>
          </cell>
          <cell r="E1284" t="str">
            <v>ANÁLISIS DE PRECIOS UNITARIOS      A.P.U.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  <cell r="J1284">
            <v>0</v>
          </cell>
        </row>
        <row r="1285">
          <cell r="A1285">
            <v>0</v>
          </cell>
          <cell r="B1285">
            <v>0</v>
          </cell>
          <cell r="C1285">
            <v>0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H1285">
            <v>0</v>
          </cell>
          <cell r="I1285">
            <v>0</v>
          </cell>
          <cell r="J1285">
            <v>0</v>
          </cell>
        </row>
        <row r="1286">
          <cell r="A1286">
            <v>0</v>
          </cell>
          <cell r="B1286">
            <v>0</v>
          </cell>
          <cell r="C1286">
            <v>0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H1286">
            <v>0</v>
          </cell>
          <cell r="I1286">
            <v>0</v>
          </cell>
          <cell r="J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  <cell r="D1287" t="str">
            <v>CAPITULO</v>
          </cell>
          <cell r="E1287" t="str">
            <v>ITEM</v>
          </cell>
          <cell r="F1287" t="str">
            <v>DESCRIPCION</v>
          </cell>
          <cell r="G1287">
            <v>0</v>
          </cell>
          <cell r="H1287">
            <v>0</v>
          </cell>
          <cell r="I1287">
            <v>0</v>
          </cell>
          <cell r="J1287" t="str">
            <v>UNIDAD</v>
          </cell>
        </row>
        <row r="1288">
          <cell r="B1288" t="str">
            <v>Partida</v>
          </cell>
          <cell r="C1288">
            <v>0</v>
          </cell>
          <cell r="D1288" t="str">
            <v>2.1</v>
          </cell>
          <cell r="E1288" t="str">
            <v>2.1.6</v>
          </cell>
          <cell r="F1288" t="str">
            <v>SUMINISTRO E INSTALACION DE MANTO FOIL DE ALUMINIO</v>
          </cell>
          <cell r="G1288">
            <v>0</v>
          </cell>
          <cell r="H1288">
            <v>0</v>
          </cell>
          <cell r="I1288">
            <v>0</v>
          </cell>
          <cell r="J1288" t="str">
            <v>M2</v>
          </cell>
        </row>
        <row r="1289">
          <cell r="A1289">
            <v>0</v>
          </cell>
          <cell r="B1289">
            <v>0</v>
          </cell>
          <cell r="C1289">
            <v>0</v>
          </cell>
          <cell r="D1289" t="str">
            <v>MAQUINARIA, HERRAMIENTA Y EQUIPO PUESTO EN OBRA</v>
          </cell>
          <cell r="E1289">
            <v>0</v>
          </cell>
          <cell r="F1289">
            <v>0</v>
          </cell>
          <cell r="G1289">
            <v>0</v>
          </cell>
          <cell r="H1289">
            <v>0</v>
          </cell>
          <cell r="I1289">
            <v>0</v>
          </cell>
          <cell r="J1289">
            <v>0</v>
          </cell>
        </row>
        <row r="1290">
          <cell r="A1290">
            <v>0</v>
          </cell>
          <cell r="B1290">
            <v>0</v>
          </cell>
          <cell r="C1290">
            <v>0</v>
          </cell>
          <cell r="D1290" t="str">
            <v>DESCRIPCION</v>
          </cell>
          <cell r="E1290">
            <v>0</v>
          </cell>
          <cell r="F1290" t="str">
            <v>UND</v>
          </cell>
          <cell r="G1290" t="str">
            <v>Vr. Unitario</v>
          </cell>
          <cell r="H1290" t="str">
            <v>Redndim.</v>
          </cell>
          <cell r="I1290" t="str">
            <v>Vr Total</v>
          </cell>
          <cell r="J1290">
            <v>0</v>
          </cell>
        </row>
        <row r="1291">
          <cell r="A1291" t="str">
            <v xml:space="preserve">HM           </v>
          </cell>
          <cell r="B1291" t="str">
            <v>Maquinaria</v>
          </cell>
          <cell r="C1291">
            <v>0</v>
          </cell>
          <cell r="D1291" t="str">
            <v>HERRAMIENTA MENOR</v>
          </cell>
          <cell r="E1291">
            <v>0</v>
          </cell>
          <cell r="F1291" t="str">
            <v>UND</v>
          </cell>
          <cell r="G1291">
            <v>1300</v>
          </cell>
          <cell r="H1291">
            <v>0.59499999999999997</v>
          </cell>
          <cell r="I1291">
            <v>774</v>
          </cell>
          <cell r="J1291">
            <v>0</v>
          </cell>
        </row>
        <row r="1292">
          <cell r="A1292" t="str">
            <v xml:space="preserve">ANDAMIO      </v>
          </cell>
          <cell r="B1292" t="str">
            <v>Maquinaria</v>
          </cell>
          <cell r="C1292">
            <v>0</v>
          </cell>
          <cell r="D1292" t="str">
            <v>ANDAMIO INCLUYE TABLON</v>
          </cell>
          <cell r="E1292">
            <v>0</v>
          </cell>
          <cell r="F1292" t="str">
            <v>DIA</v>
          </cell>
          <cell r="G1292">
            <v>3000</v>
          </cell>
          <cell r="H1292">
            <v>0.2</v>
          </cell>
          <cell r="I1292">
            <v>600</v>
          </cell>
          <cell r="J1292">
            <v>0</v>
          </cell>
        </row>
        <row r="1293">
          <cell r="A1293">
            <v>0</v>
          </cell>
          <cell r="B1293">
            <v>0</v>
          </cell>
          <cell r="C1293">
            <v>0</v>
          </cell>
          <cell r="D1293">
            <v>0</v>
          </cell>
          <cell r="E1293">
            <v>0</v>
          </cell>
          <cell r="F1293">
            <v>0</v>
          </cell>
          <cell r="G1293">
            <v>0</v>
          </cell>
          <cell r="H1293">
            <v>0</v>
          </cell>
          <cell r="I1293">
            <v>0</v>
          </cell>
          <cell r="J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  <cell r="D1294">
            <v>0</v>
          </cell>
          <cell r="E1294">
            <v>0</v>
          </cell>
          <cell r="F1294">
            <v>0</v>
          </cell>
          <cell r="G1294">
            <v>0</v>
          </cell>
          <cell r="H1294">
            <v>0</v>
          </cell>
          <cell r="I1294">
            <v>0</v>
          </cell>
          <cell r="J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  <cell r="D1295" t="str">
            <v>SUBTOTAL</v>
          </cell>
          <cell r="E1295">
            <v>0</v>
          </cell>
          <cell r="F1295">
            <v>0</v>
          </cell>
          <cell r="G1295">
            <v>0</v>
          </cell>
          <cell r="H1295">
            <v>0</v>
          </cell>
          <cell r="I1295">
            <v>0</v>
          </cell>
          <cell r="J1295">
            <v>1374</v>
          </cell>
        </row>
        <row r="1296">
          <cell r="A1296">
            <v>0</v>
          </cell>
          <cell r="B1296">
            <v>0</v>
          </cell>
          <cell r="C1296">
            <v>0</v>
          </cell>
          <cell r="D1296" t="str">
            <v>MATERIALES</v>
          </cell>
          <cell r="E1296">
            <v>0</v>
          </cell>
          <cell r="F1296">
            <v>0</v>
          </cell>
          <cell r="G1296">
            <v>0</v>
          </cell>
          <cell r="H1296">
            <v>0</v>
          </cell>
          <cell r="I1296">
            <v>0</v>
          </cell>
          <cell r="J1296">
            <v>0</v>
          </cell>
        </row>
        <row r="1297">
          <cell r="A1297">
            <v>0</v>
          </cell>
          <cell r="B1297">
            <v>0</v>
          </cell>
          <cell r="C1297">
            <v>0</v>
          </cell>
          <cell r="D1297" t="str">
            <v>DESCRIPCION</v>
          </cell>
          <cell r="E1297">
            <v>0</v>
          </cell>
          <cell r="F1297" t="str">
            <v>UND</v>
          </cell>
          <cell r="G1297" t="str">
            <v>Vr. Unitario</v>
          </cell>
          <cell r="H1297" t="str">
            <v>Redndim.</v>
          </cell>
          <cell r="I1297" t="str">
            <v>Vr Total</v>
          </cell>
          <cell r="J1297">
            <v>0</v>
          </cell>
        </row>
        <row r="1298">
          <cell r="A1298" t="str">
            <v>GAS</v>
          </cell>
          <cell r="B1298" t="str">
            <v>Material</v>
          </cell>
          <cell r="C1298">
            <v>0</v>
          </cell>
          <cell r="D1298" t="str">
            <v>GAS</v>
          </cell>
          <cell r="E1298">
            <v>0</v>
          </cell>
          <cell r="F1298" t="str">
            <v>PIP</v>
          </cell>
          <cell r="G1298">
            <v>55000</v>
          </cell>
          <cell r="H1298">
            <v>1.6E-2</v>
          </cell>
          <cell r="I1298">
            <v>880</v>
          </cell>
          <cell r="J1298">
            <v>0</v>
          </cell>
        </row>
        <row r="1299">
          <cell r="A1299" t="str">
            <v>MANTO</v>
          </cell>
          <cell r="B1299" t="str">
            <v>Material</v>
          </cell>
          <cell r="C1299">
            <v>0</v>
          </cell>
          <cell r="D1299" t="str">
            <v>MANTO FOIL DE ALUMINIO</v>
          </cell>
          <cell r="E1299">
            <v>0</v>
          </cell>
          <cell r="F1299" t="str">
            <v>ROLL</v>
          </cell>
          <cell r="G1299">
            <v>175000</v>
          </cell>
          <cell r="H1299">
            <v>0.12</v>
          </cell>
          <cell r="I1299">
            <v>21000</v>
          </cell>
          <cell r="J1299">
            <v>0</v>
          </cell>
        </row>
        <row r="1300">
          <cell r="A1300" t="str">
            <v>EMULSION</v>
          </cell>
          <cell r="B1300" t="str">
            <v>Material</v>
          </cell>
          <cell r="C1300">
            <v>0</v>
          </cell>
          <cell r="D1300" t="str">
            <v>EMULSION ASFALTICA</v>
          </cell>
          <cell r="E1300">
            <v>0</v>
          </cell>
          <cell r="F1300" t="str">
            <v>CUÑE</v>
          </cell>
          <cell r="G1300">
            <v>125000</v>
          </cell>
          <cell r="H1300">
            <v>1.6E-2</v>
          </cell>
          <cell r="I1300">
            <v>2000</v>
          </cell>
          <cell r="J1300">
            <v>0</v>
          </cell>
        </row>
        <row r="1301">
          <cell r="A1301">
            <v>0</v>
          </cell>
          <cell r="B1301">
            <v>0</v>
          </cell>
          <cell r="C1301">
            <v>0</v>
          </cell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H1301">
            <v>0</v>
          </cell>
          <cell r="I1301">
            <v>0</v>
          </cell>
          <cell r="J1301">
            <v>0</v>
          </cell>
        </row>
        <row r="1302">
          <cell r="A1302">
            <v>0</v>
          </cell>
          <cell r="B1302">
            <v>0</v>
          </cell>
          <cell r="C1302">
            <v>0</v>
          </cell>
          <cell r="D1302" t="str">
            <v>SUBTOTAL</v>
          </cell>
          <cell r="E1302">
            <v>0</v>
          </cell>
          <cell r="F1302">
            <v>0</v>
          </cell>
          <cell r="G1302">
            <v>0</v>
          </cell>
          <cell r="H1302">
            <v>0</v>
          </cell>
          <cell r="I1302">
            <v>0</v>
          </cell>
          <cell r="J1302">
            <v>23880</v>
          </cell>
        </row>
        <row r="1303">
          <cell r="A1303">
            <v>0</v>
          </cell>
          <cell r="B1303">
            <v>0</v>
          </cell>
          <cell r="C1303">
            <v>0</v>
          </cell>
          <cell r="D1303" t="str">
            <v>MANO DE OBRA</v>
          </cell>
          <cell r="E1303">
            <v>0</v>
          </cell>
          <cell r="F1303">
            <v>0</v>
          </cell>
          <cell r="G1303">
            <v>0</v>
          </cell>
          <cell r="H1303">
            <v>0</v>
          </cell>
          <cell r="I1303">
            <v>0</v>
          </cell>
          <cell r="J1303">
            <v>0</v>
          </cell>
        </row>
        <row r="1304">
          <cell r="A1304">
            <v>0</v>
          </cell>
          <cell r="B1304">
            <v>0</v>
          </cell>
          <cell r="C1304">
            <v>0</v>
          </cell>
          <cell r="D1304" t="str">
            <v>DESCRIPCION</v>
          </cell>
          <cell r="E1304">
            <v>0</v>
          </cell>
          <cell r="F1304" t="str">
            <v>UND</v>
          </cell>
          <cell r="G1304" t="str">
            <v>Vr. Unitario</v>
          </cell>
          <cell r="H1304" t="str">
            <v>Redndim.</v>
          </cell>
          <cell r="I1304" t="str">
            <v>Vr Total</v>
          </cell>
          <cell r="J1304">
            <v>0</v>
          </cell>
        </row>
        <row r="1305">
          <cell r="A1305" t="str">
            <v xml:space="preserve">1OF1AY       </v>
          </cell>
          <cell r="B1305" t="str">
            <v>Mano de obra</v>
          </cell>
          <cell r="C1305">
            <v>0</v>
          </cell>
          <cell r="D1305" t="str">
            <v>MANO DE OBRA ALBAÑILERIA (1 OFICIAL - 1 AYUDANTE)</v>
          </cell>
          <cell r="E1305">
            <v>0</v>
          </cell>
          <cell r="F1305" t="str">
            <v>HR</v>
          </cell>
          <cell r="G1305">
            <v>16784</v>
          </cell>
          <cell r="H1305">
            <v>0.85</v>
          </cell>
          <cell r="I1305">
            <v>14266</v>
          </cell>
          <cell r="J1305">
            <v>0</v>
          </cell>
        </row>
        <row r="1306">
          <cell r="A1306">
            <v>0</v>
          </cell>
          <cell r="B1306">
            <v>0</v>
          </cell>
          <cell r="C1306">
            <v>0</v>
          </cell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H1306">
            <v>0</v>
          </cell>
          <cell r="I1306">
            <v>0</v>
          </cell>
          <cell r="J1306">
            <v>0</v>
          </cell>
        </row>
        <row r="1307">
          <cell r="A1307">
            <v>0</v>
          </cell>
          <cell r="B1307">
            <v>0</v>
          </cell>
          <cell r="C1307">
            <v>0</v>
          </cell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H1307">
            <v>0</v>
          </cell>
          <cell r="I1307">
            <v>0</v>
          </cell>
          <cell r="J1307">
            <v>0</v>
          </cell>
        </row>
        <row r="1308">
          <cell r="A1308">
            <v>0</v>
          </cell>
          <cell r="B1308">
            <v>0</v>
          </cell>
          <cell r="C1308">
            <v>0</v>
          </cell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H1308">
            <v>0</v>
          </cell>
          <cell r="I1308">
            <v>0</v>
          </cell>
          <cell r="J1308">
            <v>0</v>
          </cell>
        </row>
        <row r="1309">
          <cell r="A1309">
            <v>0</v>
          </cell>
          <cell r="B1309">
            <v>0</v>
          </cell>
          <cell r="C1309">
            <v>0</v>
          </cell>
          <cell r="D1309" t="str">
            <v>SUBTOTAL</v>
          </cell>
          <cell r="E1309">
            <v>0</v>
          </cell>
          <cell r="F1309">
            <v>0</v>
          </cell>
          <cell r="G1309">
            <v>0</v>
          </cell>
          <cell r="H1309">
            <v>0</v>
          </cell>
          <cell r="I1309">
            <v>0</v>
          </cell>
          <cell r="J1309">
            <v>14266</v>
          </cell>
        </row>
        <row r="1310">
          <cell r="A1310">
            <v>0</v>
          </cell>
          <cell r="B1310">
            <v>0</v>
          </cell>
          <cell r="C1310">
            <v>0</v>
          </cell>
          <cell r="D1310" t="str">
            <v>TRANSPORTE</v>
          </cell>
          <cell r="E1310">
            <v>0</v>
          </cell>
          <cell r="F1310">
            <v>0</v>
          </cell>
          <cell r="G1310">
            <v>0</v>
          </cell>
          <cell r="H1310">
            <v>0</v>
          </cell>
          <cell r="I1310">
            <v>0</v>
          </cell>
          <cell r="J1310">
            <v>0</v>
          </cell>
        </row>
        <row r="1311">
          <cell r="A1311">
            <v>0</v>
          </cell>
          <cell r="B1311">
            <v>0</v>
          </cell>
          <cell r="C1311">
            <v>0</v>
          </cell>
          <cell r="D1311" t="str">
            <v>DESCRIPCION</v>
          </cell>
          <cell r="E1311">
            <v>0</v>
          </cell>
          <cell r="F1311" t="str">
            <v>UND</v>
          </cell>
          <cell r="G1311" t="str">
            <v>Vr. Unitario</v>
          </cell>
          <cell r="H1311" t="str">
            <v>Redndim.</v>
          </cell>
          <cell r="I1311" t="str">
            <v>Vr Total</v>
          </cell>
          <cell r="J1311">
            <v>0</v>
          </cell>
        </row>
        <row r="1312">
          <cell r="A1312">
            <v>0</v>
          </cell>
          <cell r="B1312">
            <v>0</v>
          </cell>
          <cell r="C1312">
            <v>0</v>
          </cell>
          <cell r="D1312">
            <v>0</v>
          </cell>
          <cell r="E1312">
            <v>0</v>
          </cell>
          <cell r="F1312">
            <v>0</v>
          </cell>
          <cell r="G1312">
            <v>0</v>
          </cell>
          <cell r="H1312">
            <v>0</v>
          </cell>
          <cell r="I1312">
            <v>0</v>
          </cell>
          <cell r="J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  <cell r="D1313">
            <v>0</v>
          </cell>
          <cell r="E1313">
            <v>0</v>
          </cell>
          <cell r="F1313">
            <v>0</v>
          </cell>
          <cell r="G1313">
            <v>0</v>
          </cell>
          <cell r="H1313">
            <v>0</v>
          </cell>
          <cell r="I1313">
            <v>0</v>
          </cell>
          <cell r="J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  <cell r="D1314">
            <v>0</v>
          </cell>
          <cell r="E1314">
            <v>0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  <cell r="J1314">
            <v>0</v>
          </cell>
        </row>
        <row r="1315">
          <cell r="A1315">
            <v>0</v>
          </cell>
          <cell r="B1315">
            <v>0</v>
          </cell>
          <cell r="C1315">
            <v>0</v>
          </cell>
          <cell r="D1315">
            <v>0</v>
          </cell>
          <cell r="E1315">
            <v>0</v>
          </cell>
          <cell r="F1315">
            <v>0</v>
          </cell>
          <cell r="G1315">
            <v>0</v>
          </cell>
          <cell r="H1315">
            <v>0</v>
          </cell>
          <cell r="I1315">
            <v>0</v>
          </cell>
          <cell r="J1315">
            <v>0</v>
          </cell>
        </row>
        <row r="1316">
          <cell r="A1316">
            <v>0</v>
          </cell>
          <cell r="B1316">
            <v>0</v>
          </cell>
          <cell r="C1316">
            <v>0</v>
          </cell>
          <cell r="D1316" t="str">
            <v>SUBTOTAL</v>
          </cell>
          <cell r="E1316">
            <v>0</v>
          </cell>
          <cell r="F1316">
            <v>0</v>
          </cell>
          <cell r="G1316">
            <v>0</v>
          </cell>
          <cell r="H1316">
            <v>0</v>
          </cell>
          <cell r="I1316">
            <v>0</v>
          </cell>
          <cell r="J1316">
            <v>0</v>
          </cell>
        </row>
        <row r="1317">
          <cell r="A1317">
            <v>0</v>
          </cell>
          <cell r="B1317">
            <v>0</v>
          </cell>
          <cell r="C1317">
            <v>0</v>
          </cell>
          <cell r="D1317">
            <v>0</v>
          </cell>
          <cell r="E1317">
            <v>0</v>
          </cell>
          <cell r="F1317">
            <v>0</v>
          </cell>
          <cell r="G1317">
            <v>0</v>
          </cell>
          <cell r="H1317">
            <v>0</v>
          </cell>
          <cell r="I1317">
            <v>0</v>
          </cell>
          <cell r="J1317">
            <v>0</v>
          </cell>
        </row>
        <row r="1318">
          <cell r="A1318" t="str">
            <v>2.1.7</v>
          </cell>
          <cell r="B1318">
            <v>0</v>
          </cell>
          <cell r="C1318">
            <v>0</v>
          </cell>
          <cell r="D1318" t="str">
            <v>TOTAL COSTO UNITARIO</v>
          </cell>
          <cell r="E1318">
            <v>0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  <cell r="J1318">
            <v>39520</v>
          </cell>
        </row>
        <row r="1319">
          <cell r="A1319">
            <v>0</v>
          </cell>
          <cell r="B1319">
            <v>0</v>
          </cell>
          <cell r="C1319">
            <v>0</v>
          </cell>
          <cell r="E1319">
            <v>0</v>
          </cell>
          <cell r="F1319">
            <v>0</v>
          </cell>
          <cell r="H1319">
            <v>0</v>
          </cell>
          <cell r="I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  <cell r="D1320">
            <v>0</v>
          </cell>
          <cell r="E1320">
            <v>0</v>
          </cell>
          <cell r="F1320">
            <v>0</v>
          </cell>
          <cell r="G1320">
            <v>0</v>
          </cell>
          <cell r="H1320">
            <v>0</v>
          </cell>
          <cell r="I1320">
            <v>0</v>
          </cell>
        </row>
        <row r="1321">
          <cell r="A1321">
            <v>0</v>
          </cell>
          <cell r="B1321">
            <v>0</v>
          </cell>
          <cell r="C1321">
            <v>0</v>
          </cell>
          <cell r="D1321">
            <v>0</v>
          </cell>
          <cell r="E1321" t="str">
            <v>ADECUACION DE LAS INSTALACIONES DE LA INSTITUCION EDUCATIVA JESUS MARIA AGUIRRE CHARRY 
DEL MUNICIPIO DE AIPE, HUILA</v>
          </cell>
          <cell r="F1321">
            <v>0</v>
          </cell>
          <cell r="G1321">
            <v>0</v>
          </cell>
          <cell r="H1321">
            <v>0</v>
          </cell>
          <cell r="I1321">
            <v>0</v>
          </cell>
          <cell r="J1321">
            <v>0</v>
          </cell>
        </row>
        <row r="1322">
          <cell r="A1322">
            <v>0</v>
          </cell>
          <cell r="B1322">
            <v>0</v>
          </cell>
          <cell r="C1322">
            <v>0</v>
          </cell>
          <cell r="D1322">
            <v>0</v>
          </cell>
          <cell r="E1322" t="str">
            <v>ANÁLISIS DE PRECIOS UNITARIOS      A.P.U.</v>
          </cell>
          <cell r="F1322">
            <v>0</v>
          </cell>
          <cell r="G1322">
            <v>0</v>
          </cell>
          <cell r="H1322">
            <v>0</v>
          </cell>
          <cell r="I1322">
            <v>0</v>
          </cell>
          <cell r="J1322">
            <v>0</v>
          </cell>
        </row>
        <row r="1323">
          <cell r="A1323">
            <v>0</v>
          </cell>
          <cell r="B1323">
            <v>0</v>
          </cell>
          <cell r="C1323">
            <v>0</v>
          </cell>
          <cell r="D1323">
            <v>0</v>
          </cell>
          <cell r="E1323">
            <v>0</v>
          </cell>
          <cell r="F1323">
            <v>0</v>
          </cell>
          <cell r="G1323">
            <v>0</v>
          </cell>
          <cell r="H1323">
            <v>0</v>
          </cell>
          <cell r="I1323">
            <v>0</v>
          </cell>
          <cell r="J1323">
            <v>0</v>
          </cell>
        </row>
        <row r="1324">
          <cell r="A1324">
            <v>0</v>
          </cell>
          <cell r="B1324">
            <v>0</v>
          </cell>
          <cell r="C1324">
            <v>0</v>
          </cell>
          <cell r="D1324">
            <v>0</v>
          </cell>
          <cell r="E1324">
            <v>0</v>
          </cell>
          <cell r="F1324">
            <v>0</v>
          </cell>
          <cell r="G1324">
            <v>0</v>
          </cell>
          <cell r="H1324">
            <v>0</v>
          </cell>
          <cell r="I1324">
            <v>0</v>
          </cell>
          <cell r="J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  <cell r="D1325" t="str">
            <v>CAPITULO</v>
          </cell>
          <cell r="E1325" t="str">
            <v>ITEM</v>
          </cell>
          <cell r="F1325" t="str">
            <v>DESCRIPCION</v>
          </cell>
          <cell r="G1325">
            <v>0</v>
          </cell>
          <cell r="H1325">
            <v>0</v>
          </cell>
          <cell r="I1325">
            <v>0</v>
          </cell>
          <cell r="J1325" t="str">
            <v>UNIDAD</v>
          </cell>
        </row>
        <row r="1326">
          <cell r="B1326" t="str">
            <v>Partida</v>
          </cell>
          <cell r="C1326">
            <v>0</v>
          </cell>
          <cell r="D1326" t="str">
            <v>2.2</v>
          </cell>
          <cell r="E1326" t="str">
            <v>2.2.1</v>
          </cell>
          <cell r="F1326" t="str">
            <v>SUMINISTRO E INSTALACION DE PINTURA TIPO 1 A TRES MANOS</v>
          </cell>
          <cell r="G1326">
            <v>0</v>
          </cell>
          <cell r="H1326">
            <v>0</v>
          </cell>
          <cell r="I1326">
            <v>0</v>
          </cell>
          <cell r="J1326" t="str">
            <v>M2</v>
          </cell>
        </row>
        <row r="1327">
          <cell r="A1327">
            <v>0</v>
          </cell>
          <cell r="B1327">
            <v>0</v>
          </cell>
          <cell r="C1327">
            <v>0</v>
          </cell>
          <cell r="D1327" t="str">
            <v>MAQUINARIA, HERRAMIENTA Y EQUIPO PUESTO EN OBRA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0</v>
          </cell>
        </row>
        <row r="1328">
          <cell r="A1328">
            <v>0</v>
          </cell>
          <cell r="B1328">
            <v>0</v>
          </cell>
          <cell r="C1328">
            <v>0</v>
          </cell>
          <cell r="D1328" t="str">
            <v>DESCRIPCION</v>
          </cell>
          <cell r="E1328">
            <v>0</v>
          </cell>
          <cell r="F1328" t="str">
            <v>UND</v>
          </cell>
          <cell r="G1328" t="str">
            <v>Vr. Unitario</v>
          </cell>
          <cell r="H1328" t="str">
            <v>Redndim.</v>
          </cell>
          <cell r="I1328" t="str">
            <v>Vr Total</v>
          </cell>
          <cell r="J1328">
            <v>0</v>
          </cell>
        </row>
        <row r="1329">
          <cell r="A1329" t="str">
            <v xml:space="preserve">HM           </v>
          </cell>
          <cell r="B1329" t="str">
            <v>Maquinaria</v>
          </cell>
          <cell r="C1329">
            <v>0</v>
          </cell>
          <cell r="D1329" t="str">
            <v>HERRAMIENTA MENOR</v>
          </cell>
          <cell r="E1329">
            <v>0</v>
          </cell>
          <cell r="F1329" t="str">
            <v>UND</v>
          </cell>
          <cell r="G1329">
            <v>1300</v>
          </cell>
          <cell r="H1329">
            <v>0.1</v>
          </cell>
          <cell r="I1329">
            <v>130</v>
          </cell>
          <cell r="J1329">
            <v>0</v>
          </cell>
        </row>
        <row r="1330">
          <cell r="A1330" t="str">
            <v xml:space="preserve">ANDAMIO      </v>
          </cell>
          <cell r="B1330" t="str">
            <v>Maquinaria</v>
          </cell>
          <cell r="C1330">
            <v>0</v>
          </cell>
          <cell r="D1330" t="str">
            <v>ANDAMIO INCLUYE TABLON</v>
          </cell>
          <cell r="E1330">
            <v>0</v>
          </cell>
          <cell r="F1330" t="str">
            <v>DIA</v>
          </cell>
          <cell r="G1330">
            <v>3000</v>
          </cell>
          <cell r="H1330">
            <v>0.1</v>
          </cell>
          <cell r="I1330">
            <v>300</v>
          </cell>
          <cell r="J1330">
            <v>0</v>
          </cell>
        </row>
        <row r="1331">
          <cell r="A1331">
            <v>0</v>
          </cell>
          <cell r="B1331">
            <v>0</v>
          </cell>
          <cell r="C1331">
            <v>0</v>
          </cell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  <cell r="J1331">
            <v>0</v>
          </cell>
        </row>
        <row r="1332">
          <cell r="A1332">
            <v>0</v>
          </cell>
          <cell r="B1332">
            <v>0</v>
          </cell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H1332">
            <v>0</v>
          </cell>
          <cell r="I1332">
            <v>0</v>
          </cell>
          <cell r="J1332">
            <v>0</v>
          </cell>
        </row>
        <row r="1333">
          <cell r="A1333">
            <v>0</v>
          </cell>
          <cell r="B1333">
            <v>0</v>
          </cell>
          <cell r="C1333">
            <v>0</v>
          </cell>
          <cell r="D1333" t="str">
            <v>SUBTOTAL</v>
          </cell>
          <cell r="E1333">
            <v>0</v>
          </cell>
          <cell r="F1333">
            <v>0</v>
          </cell>
          <cell r="G1333">
            <v>0</v>
          </cell>
          <cell r="H1333">
            <v>0</v>
          </cell>
          <cell r="I1333">
            <v>0</v>
          </cell>
          <cell r="J1333">
            <v>430</v>
          </cell>
        </row>
        <row r="1334">
          <cell r="A1334">
            <v>0</v>
          </cell>
          <cell r="B1334">
            <v>0</v>
          </cell>
          <cell r="C1334">
            <v>0</v>
          </cell>
          <cell r="D1334" t="str">
            <v>MATERIALES</v>
          </cell>
          <cell r="E1334">
            <v>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  <cell r="J1334">
            <v>0</v>
          </cell>
        </row>
        <row r="1335">
          <cell r="A1335">
            <v>0</v>
          </cell>
          <cell r="B1335">
            <v>0</v>
          </cell>
          <cell r="C1335">
            <v>0</v>
          </cell>
          <cell r="D1335" t="str">
            <v>DESCRIPCION</v>
          </cell>
          <cell r="E1335">
            <v>0</v>
          </cell>
          <cell r="F1335" t="str">
            <v>UND</v>
          </cell>
          <cell r="G1335" t="str">
            <v>Vr. Unitario</v>
          </cell>
          <cell r="H1335" t="str">
            <v>Redndim.</v>
          </cell>
          <cell r="I1335" t="str">
            <v>Vr Total</v>
          </cell>
          <cell r="J1335">
            <v>0</v>
          </cell>
        </row>
        <row r="1336">
          <cell r="A1336" t="str">
            <v xml:space="preserve">PINTURAT1    </v>
          </cell>
          <cell r="B1336" t="str">
            <v>Material</v>
          </cell>
          <cell r="C1336">
            <v>0</v>
          </cell>
          <cell r="D1336" t="str">
            <v>PINTURA TIPO 1</v>
          </cell>
          <cell r="E1336">
            <v>0</v>
          </cell>
          <cell r="F1336" t="str">
            <v>GLN</v>
          </cell>
          <cell r="G1336">
            <v>58900</v>
          </cell>
          <cell r="H1336">
            <v>5.1999999999999998E-2</v>
          </cell>
          <cell r="I1336">
            <v>3063</v>
          </cell>
          <cell r="J1336">
            <v>0</v>
          </cell>
        </row>
        <row r="1337">
          <cell r="A1337" t="str">
            <v>CINTAENMASCAR</v>
          </cell>
          <cell r="B1337" t="str">
            <v>Material</v>
          </cell>
          <cell r="C1337">
            <v>0</v>
          </cell>
          <cell r="D1337" t="str">
            <v>CINTA DE ENMASCARAR</v>
          </cell>
          <cell r="E1337">
            <v>0</v>
          </cell>
          <cell r="F1337" t="str">
            <v>ROLL</v>
          </cell>
          <cell r="G1337">
            <v>3500</v>
          </cell>
          <cell r="H1337">
            <v>0.01</v>
          </cell>
          <cell r="I1337">
            <v>35</v>
          </cell>
          <cell r="J1337">
            <v>0</v>
          </cell>
        </row>
        <row r="1338">
          <cell r="A1338" t="str">
            <v xml:space="preserve">MASILLA      </v>
          </cell>
          <cell r="B1338" t="str">
            <v>Material</v>
          </cell>
          <cell r="C1338">
            <v>0</v>
          </cell>
          <cell r="D1338" t="str">
            <v>MASILLA</v>
          </cell>
          <cell r="E1338">
            <v>0</v>
          </cell>
          <cell r="F1338" t="str">
            <v>CUÑ</v>
          </cell>
          <cell r="G1338">
            <v>45000</v>
          </cell>
          <cell r="H1338">
            <v>0.02</v>
          </cell>
          <cell r="I1338">
            <v>900</v>
          </cell>
          <cell r="J1338">
            <v>0</v>
          </cell>
        </row>
        <row r="1339">
          <cell r="A1339" t="str">
            <v xml:space="preserve">RODILLO7     </v>
          </cell>
          <cell r="B1339" t="str">
            <v>Material</v>
          </cell>
          <cell r="C1339">
            <v>0</v>
          </cell>
          <cell r="D1339" t="str">
            <v>RODILLO DE FELPA 7"</v>
          </cell>
          <cell r="E1339">
            <v>0</v>
          </cell>
          <cell r="F1339" t="str">
            <v>UND</v>
          </cell>
          <cell r="G1339">
            <v>8000</v>
          </cell>
          <cell r="H1339">
            <v>0.02</v>
          </cell>
          <cell r="I1339">
            <v>160</v>
          </cell>
          <cell r="J1339">
            <v>0</v>
          </cell>
        </row>
        <row r="1340">
          <cell r="A1340" t="str">
            <v xml:space="preserve">BROCHA2      </v>
          </cell>
          <cell r="B1340" t="str">
            <v>Material</v>
          </cell>
          <cell r="C1340">
            <v>0</v>
          </cell>
          <cell r="D1340" t="str">
            <v>BROCHA DE 2"</v>
          </cell>
          <cell r="E1340">
            <v>0</v>
          </cell>
          <cell r="F1340" t="str">
            <v>UND</v>
          </cell>
          <cell r="G1340">
            <v>5500</v>
          </cell>
          <cell r="H1340">
            <v>0.01</v>
          </cell>
          <cell r="I1340">
            <v>55</v>
          </cell>
          <cell r="J1340">
            <v>0</v>
          </cell>
        </row>
        <row r="1341">
          <cell r="A1341">
            <v>0</v>
          </cell>
          <cell r="B1341">
            <v>0</v>
          </cell>
          <cell r="C1341">
            <v>0</v>
          </cell>
          <cell r="D1341" t="str">
            <v>SUBTOTAL</v>
          </cell>
          <cell r="E1341">
            <v>0</v>
          </cell>
          <cell r="F1341">
            <v>0</v>
          </cell>
          <cell r="G1341">
            <v>0</v>
          </cell>
          <cell r="H1341">
            <v>0</v>
          </cell>
          <cell r="I1341">
            <v>0</v>
          </cell>
          <cell r="J1341">
            <v>4213</v>
          </cell>
        </row>
        <row r="1342">
          <cell r="A1342">
            <v>0</v>
          </cell>
          <cell r="B1342">
            <v>0</v>
          </cell>
          <cell r="C1342">
            <v>0</v>
          </cell>
          <cell r="D1342" t="str">
            <v>MANO DE OBRA</v>
          </cell>
          <cell r="E1342">
            <v>0</v>
          </cell>
          <cell r="F1342">
            <v>0</v>
          </cell>
          <cell r="G1342">
            <v>0</v>
          </cell>
          <cell r="H1342">
            <v>0</v>
          </cell>
          <cell r="I1342">
            <v>0</v>
          </cell>
          <cell r="J1342">
            <v>0</v>
          </cell>
        </row>
        <row r="1343">
          <cell r="A1343">
            <v>0</v>
          </cell>
          <cell r="B1343">
            <v>0</v>
          </cell>
          <cell r="C1343">
            <v>0</v>
          </cell>
          <cell r="D1343" t="str">
            <v>DESCRIPCION</v>
          </cell>
          <cell r="E1343">
            <v>0</v>
          </cell>
          <cell r="F1343" t="str">
            <v>UND</v>
          </cell>
          <cell r="G1343" t="str">
            <v>Vr. Unitario</v>
          </cell>
          <cell r="H1343" t="str">
            <v>Redndim.</v>
          </cell>
          <cell r="I1343" t="str">
            <v>Vr Total</v>
          </cell>
          <cell r="J1343">
            <v>0</v>
          </cell>
        </row>
        <row r="1344">
          <cell r="A1344" t="str">
            <v xml:space="preserve">1OF1AY       </v>
          </cell>
          <cell r="B1344" t="str">
            <v>Mano de obra</v>
          </cell>
          <cell r="C1344">
            <v>0</v>
          </cell>
          <cell r="D1344" t="str">
            <v>MANO DE OBRA ALBAÑILERIA (1 OFICIAL - 1 AYUDANTE)</v>
          </cell>
          <cell r="E1344">
            <v>0</v>
          </cell>
          <cell r="F1344" t="str">
            <v>HR</v>
          </cell>
          <cell r="G1344">
            <v>16784</v>
          </cell>
          <cell r="H1344">
            <v>0.45</v>
          </cell>
          <cell r="I1344">
            <v>7553</v>
          </cell>
          <cell r="J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  <cell r="D1345">
            <v>0</v>
          </cell>
          <cell r="E1345">
            <v>0</v>
          </cell>
          <cell r="F1345">
            <v>0</v>
          </cell>
          <cell r="G1345">
            <v>0</v>
          </cell>
          <cell r="H1345">
            <v>0</v>
          </cell>
          <cell r="I1345">
            <v>0</v>
          </cell>
          <cell r="J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  <cell r="D1346">
            <v>0</v>
          </cell>
          <cell r="E1346">
            <v>0</v>
          </cell>
          <cell r="F1346">
            <v>0</v>
          </cell>
          <cell r="G1346">
            <v>0</v>
          </cell>
          <cell r="H1346">
            <v>0</v>
          </cell>
          <cell r="I1346">
            <v>0</v>
          </cell>
          <cell r="J1346">
            <v>0</v>
          </cell>
        </row>
        <row r="1347">
          <cell r="A1347">
            <v>0</v>
          </cell>
          <cell r="B1347">
            <v>0</v>
          </cell>
          <cell r="C1347">
            <v>0</v>
          </cell>
          <cell r="D1347">
            <v>0</v>
          </cell>
          <cell r="E1347">
            <v>0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</row>
        <row r="1348">
          <cell r="A1348">
            <v>0</v>
          </cell>
          <cell r="B1348">
            <v>0</v>
          </cell>
          <cell r="C1348">
            <v>0</v>
          </cell>
          <cell r="D1348" t="str">
            <v>SUBTOTAL</v>
          </cell>
          <cell r="E1348">
            <v>0</v>
          </cell>
          <cell r="F1348">
            <v>0</v>
          </cell>
          <cell r="G1348">
            <v>0</v>
          </cell>
          <cell r="H1348">
            <v>0</v>
          </cell>
          <cell r="I1348">
            <v>0</v>
          </cell>
          <cell r="J1348">
            <v>7553</v>
          </cell>
        </row>
        <row r="1349">
          <cell r="A1349">
            <v>0</v>
          </cell>
          <cell r="B1349">
            <v>0</v>
          </cell>
          <cell r="C1349">
            <v>0</v>
          </cell>
          <cell r="D1349" t="str">
            <v>TRANSPORTE</v>
          </cell>
          <cell r="E1349">
            <v>0</v>
          </cell>
          <cell r="F1349">
            <v>0</v>
          </cell>
          <cell r="G1349">
            <v>0</v>
          </cell>
          <cell r="H1349">
            <v>0</v>
          </cell>
          <cell r="I1349">
            <v>0</v>
          </cell>
          <cell r="J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  <cell r="D1350" t="str">
            <v>DESCRIPCION</v>
          </cell>
          <cell r="E1350">
            <v>0</v>
          </cell>
          <cell r="F1350" t="str">
            <v>UND</v>
          </cell>
          <cell r="G1350" t="str">
            <v>Vr. Unitario</v>
          </cell>
          <cell r="H1350" t="str">
            <v>Redndim.</v>
          </cell>
          <cell r="I1350" t="str">
            <v>Vr Total</v>
          </cell>
          <cell r="J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  <cell r="D1351">
            <v>0</v>
          </cell>
          <cell r="E1351">
            <v>0</v>
          </cell>
          <cell r="F1351">
            <v>0</v>
          </cell>
          <cell r="G1351">
            <v>0</v>
          </cell>
          <cell r="H1351">
            <v>0</v>
          </cell>
          <cell r="I1351">
            <v>0</v>
          </cell>
          <cell r="J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  <cell r="D1352">
            <v>0</v>
          </cell>
          <cell r="E1352">
            <v>0</v>
          </cell>
          <cell r="F1352">
            <v>0</v>
          </cell>
          <cell r="G1352">
            <v>0</v>
          </cell>
          <cell r="H1352">
            <v>0</v>
          </cell>
          <cell r="I1352">
            <v>0</v>
          </cell>
          <cell r="J1352">
            <v>0</v>
          </cell>
        </row>
        <row r="1353">
          <cell r="A1353">
            <v>0</v>
          </cell>
          <cell r="B1353">
            <v>0</v>
          </cell>
          <cell r="C1353">
            <v>0</v>
          </cell>
          <cell r="D1353">
            <v>0</v>
          </cell>
          <cell r="E1353">
            <v>0</v>
          </cell>
          <cell r="F1353">
            <v>0</v>
          </cell>
          <cell r="G1353">
            <v>0</v>
          </cell>
          <cell r="H1353">
            <v>0</v>
          </cell>
          <cell r="I1353">
            <v>0</v>
          </cell>
          <cell r="J1353">
            <v>0</v>
          </cell>
        </row>
        <row r="1354">
          <cell r="A1354">
            <v>0</v>
          </cell>
          <cell r="B1354">
            <v>0</v>
          </cell>
          <cell r="C1354">
            <v>0</v>
          </cell>
          <cell r="D1354">
            <v>0</v>
          </cell>
          <cell r="E1354">
            <v>0</v>
          </cell>
          <cell r="F1354">
            <v>0</v>
          </cell>
          <cell r="G1354">
            <v>0</v>
          </cell>
          <cell r="H1354">
            <v>0</v>
          </cell>
          <cell r="I1354">
            <v>0</v>
          </cell>
          <cell r="J1354">
            <v>0</v>
          </cell>
        </row>
        <row r="1355">
          <cell r="A1355">
            <v>0</v>
          </cell>
          <cell r="B1355">
            <v>0</v>
          </cell>
          <cell r="C1355">
            <v>0</v>
          </cell>
          <cell r="D1355" t="str">
            <v>SUBTOTAL</v>
          </cell>
          <cell r="E1355">
            <v>0</v>
          </cell>
          <cell r="F1355">
            <v>0</v>
          </cell>
          <cell r="G1355">
            <v>0</v>
          </cell>
          <cell r="H1355">
            <v>0</v>
          </cell>
          <cell r="I1355">
            <v>0</v>
          </cell>
          <cell r="J1355">
            <v>0</v>
          </cell>
        </row>
        <row r="1356">
          <cell r="A1356">
            <v>0</v>
          </cell>
          <cell r="B1356">
            <v>0</v>
          </cell>
          <cell r="C1356">
            <v>0</v>
          </cell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H1356">
            <v>0</v>
          </cell>
          <cell r="I1356">
            <v>0</v>
          </cell>
          <cell r="J1356">
            <v>0</v>
          </cell>
        </row>
        <row r="1357">
          <cell r="A1357" t="str">
            <v>2.2.1</v>
          </cell>
          <cell r="B1357">
            <v>0</v>
          </cell>
          <cell r="C1357">
            <v>0</v>
          </cell>
          <cell r="D1357" t="str">
            <v>TOTAL COSTO UNITARIO</v>
          </cell>
          <cell r="E1357">
            <v>0</v>
          </cell>
          <cell r="F1357">
            <v>0</v>
          </cell>
          <cell r="G1357">
            <v>0</v>
          </cell>
          <cell r="H1357">
            <v>0</v>
          </cell>
          <cell r="I1357">
            <v>0</v>
          </cell>
          <cell r="J1357">
            <v>12196</v>
          </cell>
        </row>
        <row r="1358">
          <cell r="A1358">
            <v>0</v>
          </cell>
          <cell r="B1358">
            <v>0</v>
          </cell>
          <cell r="C1358">
            <v>0</v>
          </cell>
          <cell r="E1358">
            <v>0</v>
          </cell>
          <cell r="F1358">
            <v>0</v>
          </cell>
          <cell r="H1358">
            <v>0</v>
          </cell>
          <cell r="I1358">
            <v>0</v>
          </cell>
        </row>
        <row r="1359">
          <cell r="A1359">
            <v>0</v>
          </cell>
          <cell r="B1359">
            <v>0</v>
          </cell>
          <cell r="C1359">
            <v>0</v>
          </cell>
          <cell r="D1359">
            <v>0</v>
          </cell>
          <cell r="E1359">
            <v>0</v>
          </cell>
          <cell r="F1359">
            <v>0</v>
          </cell>
          <cell r="G1359">
            <v>0</v>
          </cell>
          <cell r="H1359">
            <v>0</v>
          </cell>
          <cell r="I1359">
            <v>0</v>
          </cell>
        </row>
        <row r="1360">
          <cell r="A1360">
            <v>0</v>
          </cell>
          <cell r="B1360">
            <v>0</v>
          </cell>
          <cell r="C1360">
            <v>0</v>
          </cell>
          <cell r="D1360">
            <v>0</v>
          </cell>
          <cell r="E1360" t="str">
            <v>ADECUACION DE LAS INSTALACIONES DE LA INSTITUCION EDUCATIVA JESUS MARIA AGUIRRE CHARRY 
DEL MUNICIPIO DE AIPE, HUILA</v>
          </cell>
          <cell r="F1360">
            <v>0</v>
          </cell>
          <cell r="G1360">
            <v>0</v>
          </cell>
          <cell r="H1360">
            <v>0</v>
          </cell>
          <cell r="I1360">
            <v>0</v>
          </cell>
          <cell r="J1360">
            <v>0</v>
          </cell>
        </row>
        <row r="1361">
          <cell r="A1361">
            <v>0</v>
          </cell>
          <cell r="B1361">
            <v>0</v>
          </cell>
          <cell r="C1361">
            <v>0</v>
          </cell>
          <cell r="D1361">
            <v>0</v>
          </cell>
          <cell r="E1361" t="str">
            <v>ANÁLISIS DE PRECIOS UNITARIOS      A.P.U.</v>
          </cell>
          <cell r="F1361">
            <v>0</v>
          </cell>
          <cell r="G1361">
            <v>0</v>
          </cell>
          <cell r="H1361">
            <v>0</v>
          </cell>
          <cell r="I1361">
            <v>0</v>
          </cell>
          <cell r="J1361">
            <v>0</v>
          </cell>
        </row>
        <row r="1362">
          <cell r="A1362">
            <v>0</v>
          </cell>
          <cell r="B1362">
            <v>0</v>
          </cell>
          <cell r="C1362">
            <v>0</v>
          </cell>
          <cell r="D1362">
            <v>0</v>
          </cell>
          <cell r="E1362">
            <v>0</v>
          </cell>
          <cell r="F1362">
            <v>0</v>
          </cell>
          <cell r="G1362">
            <v>0</v>
          </cell>
          <cell r="H1362">
            <v>0</v>
          </cell>
          <cell r="I1362">
            <v>0</v>
          </cell>
          <cell r="J1362">
            <v>0</v>
          </cell>
        </row>
        <row r="1363">
          <cell r="A1363">
            <v>0</v>
          </cell>
          <cell r="B1363">
            <v>0</v>
          </cell>
          <cell r="C1363">
            <v>0</v>
          </cell>
          <cell r="D1363">
            <v>0</v>
          </cell>
          <cell r="E1363">
            <v>0</v>
          </cell>
          <cell r="F1363">
            <v>0</v>
          </cell>
          <cell r="G1363">
            <v>0</v>
          </cell>
          <cell r="H1363">
            <v>0</v>
          </cell>
          <cell r="I1363">
            <v>0</v>
          </cell>
          <cell r="J1363">
            <v>0</v>
          </cell>
        </row>
        <row r="1364">
          <cell r="A1364">
            <v>0</v>
          </cell>
          <cell r="B1364">
            <v>0</v>
          </cell>
          <cell r="C1364">
            <v>0</v>
          </cell>
          <cell r="D1364" t="str">
            <v>CAPITULO</v>
          </cell>
          <cell r="E1364" t="str">
            <v>ITEM</v>
          </cell>
          <cell r="F1364" t="str">
            <v>DESCRIPCION</v>
          </cell>
          <cell r="G1364">
            <v>0</v>
          </cell>
          <cell r="H1364">
            <v>0</v>
          </cell>
          <cell r="I1364">
            <v>0</v>
          </cell>
          <cell r="J1364" t="str">
            <v>UNIDAD</v>
          </cell>
        </row>
        <row r="1365">
          <cell r="B1365" t="str">
            <v>Partida</v>
          </cell>
          <cell r="C1365">
            <v>0</v>
          </cell>
          <cell r="D1365" t="str">
            <v>2.2</v>
          </cell>
          <cell r="E1365" t="str">
            <v>2.2.2</v>
          </cell>
          <cell r="F1365" t="str">
            <v>SUMINISTRO E INSTALACION DE PINTURA TIPO CORAZA A 3 MANOS</v>
          </cell>
          <cell r="G1365">
            <v>0</v>
          </cell>
          <cell r="H1365">
            <v>0</v>
          </cell>
          <cell r="I1365">
            <v>0</v>
          </cell>
          <cell r="J1365" t="str">
            <v>M2</v>
          </cell>
        </row>
        <row r="1366">
          <cell r="A1366">
            <v>0</v>
          </cell>
          <cell r="B1366">
            <v>0</v>
          </cell>
          <cell r="C1366">
            <v>0</v>
          </cell>
          <cell r="D1366" t="str">
            <v>MAQUINARIA, HERRAMIENTA Y EQUIPO PUESTO EN OBRA</v>
          </cell>
          <cell r="E1366">
            <v>0</v>
          </cell>
          <cell r="F1366">
            <v>0</v>
          </cell>
          <cell r="G1366">
            <v>0</v>
          </cell>
          <cell r="H1366">
            <v>0</v>
          </cell>
          <cell r="I1366">
            <v>0</v>
          </cell>
          <cell r="J1366">
            <v>0</v>
          </cell>
        </row>
        <row r="1367">
          <cell r="A1367">
            <v>0</v>
          </cell>
          <cell r="B1367">
            <v>0</v>
          </cell>
          <cell r="C1367">
            <v>0</v>
          </cell>
          <cell r="D1367" t="str">
            <v>DESCRIPCION</v>
          </cell>
          <cell r="E1367">
            <v>0</v>
          </cell>
          <cell r="F1367" t="str">
            <v>UND</v>
          </cell>
          <cell r="G1367" t="str">
            <v>Vr. Unitario</v>
          </cell>
          <cell r="H1367" t="str">
            <v>Redndim.</v>
          </cell>
          <cell r="I1367" t="str">
            <v>Vr Total</v>
          </cell>
          <cell r="J1367">
            <v>0</v>
          </cell>
        </row>
        <row r="1368">
          <cell r="A1368" t="str">
            <v xml:space="preserve">HM           </v>
          </cell>
          <cell r="B1368" t="str">
            <v>Maquinaria</v>
          </cell>
          <cell r="C1368">
            <v>0</v>
          </cell>
          <cell r="D1368" t="str">
            <v>HERRAMIENTA MENOR</v>
          </cell>
          <cell r="E1368">
            <v>0</v>
          </cell>
          <cell r="F1368" t="str">
            <v>UND</v>
          </cell>
          <cell r="G1368">
            <v>1300</v>
          </cell>
          <cell r="H1368">
            <v>0.1</v>
          </cell>
          <cell r="I1368">
            <v>130</v>
          </cell>
          <cell r="J1368">
            <v>0</v>
          </cell>
        </row>
        <row r="1369">
          <cell r="A1369" t="str">
            <v xml:space="preserve">ANDAMIO      </v>
          </cell>
          <cell r="B1369" t="str">
            <v>Maquinaria</v>
          </cell>
          <cell r="C1369">
            <v>0</v>
          </cell>
          <cell r="D1369" t="str">
            <v>ANDAMIO INCLUYE TABLON</v>
          </cell>
          <cell r="E1369">
            <v>0</v>
          </cell>
          <cell r="F1369" t="str">
            <v>DIA</v>
          </cell>
          <cell r="G1369">
            <v>3000</v>
          </cell>
          <cell r="H1369">
            <v>0.3</v>
          </cell>
          <cell r="I1369">
            <v>900</v>
          </cell>
          <cell r="J1369">
            <v>0</v>
          </cell>
        </row>
        <row r="1370">
          <cell r="A1370">
            <v>0</v>
          </cell>
          <cell r="B1370">
            <v>0</v>
          </cell>
          <cell r="C1370">
            <v>0</v>
          </cell>
          <cell r="D1370">
            <v>0</v>
          </cell>
          <cell r="E1370">
            <v>0</v>
          </cell>
          <cell r="F1370">
            <v>0</v>
          </cell>
          <cell r="G1370">
            <v>0</v>
          </cell>
          <cell r="H1370">
            <v>0</v>
          </cell>
          <cell r="I1370">
            <v>0</v>
          </cell>
          <cell r="J1370">
            <v>0</v>
          </cell>
        </row>
        <row r="1371">
          <cell r="A1371">
            <v>0</v>
          </cell>
          <cell r="B1371">
            <v>0</v>
          </cell>
          <cell r="C1371">
            <v>0</v>
          </cell>
          <cell r="D1371">
            <v>0</v>
          </cell>
          <cell r="E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</row>
        <row r="1372">
          <cell r="A1372">
            <v>0</v>
          </cell>
          <cell r="B1372">
            <v>0</v>
          </cell>
          <cell r="C1372">
            <v>0</v>
          </cell>
          <cell r="D1372" t="str">
            <v>SUBTOTAL</v>
          </cell>
          <cell r="E1372">
            <v>0</v>
          </cell>
          <cell r="F1372">
            <v>0</v>
          </cell>
          <cell r="G1372">
            <v>0</v>
          </cell>
          <cell r="H1372">
            <v>0</v>
          </cell>
          <cell r="I1372">
            <v>0</v>
          </cell>
          <cell r="J1372">
            <v>1030</v>
          </cell>
        </row>
        <row r="1373">
          <cell r="A1373">
            <v>0</v>
          </cell>
          <cell r="B1373">
            <v>0</v>
          </cell>
          <cell r="C1373">
            <v>0</v>
          </cell>
          <cell r="D1373" t="str">
            <v>MATERIALES</v>
          </cell>
          <cell r="E1373">
            <v>0</v>
          </cell>
          <cell r="F1373">
            <v>0</v>
          </cell>
          <cell r="G1373">
            <v>0</v>
          </cell>
          <cell r="H1373">
            <v>0</v>
          </cell>
          <cell r="I1373">
            <v>0</v>
          </cell>
          <cell r="J1373">
            <v>0</v>
          </cell>
        </row>
        <row r="1374">
          <cell r="A1374">
            <v>0</v>
          </cell>
          <cell r="B1374">
            <v>0</v>
          </cell>
          <cell r="C1374">
            <v>0</v>
          </cell>
          <cell r="D1374" t="str">
            <v>DESCRIPCION</v>
          </cell>
          <cell r="E1374">
            <v>0</v>
          </cell>
          <cell r="F1374" t="str">
            <v>UND</v>
          </cell>
          <cell r="G1374" t="str">
            <v>Vr. Unitario</v>
          </cell>
          <cell r="H1374" t="str">
            <v>Redndim.</v>
          </cell>
          <cell r="I1374" t="str">
            <v>Vr Total</v>
          </cell>
          <cell r="J1374">
            <v>0</v>
          </cell>
        </row>
        <row r="1375">
          <cell r="A1375" t="str">
            <v>CINTAENMASCAR</v>
          </cell>
          <cell r="B1375" t="str">
            <v>Material</v>
          </cell>
          <cell r="C1375">
            <v>0</v>
          </cell>
          <cell r="D1375" t="str">
            <v>CINTA DE ENMASCARAR</v>
          </cell>
          <cell r="E1375">
            <v>0</v>
          </cell>
          <cell r="F1375" t="str">
            <v>ROLL</v>
          </cell>
          <cell r="G1375">
            <v>3500</v>
          </cell>
          <cell r="H1375">
            <v>0.01</v>
          </cell>
          <cell r="I1375">
            <v>35</v>
          </cell>
          <cell r="J1375">
            <v>0</v>
          </cell>
        </row>
        <row r="1376">
          <cell r="A1376" t="str">
            <v xml:space="preserve">RODILLO7     </v>
          </cell>
          <cell r="B1376" t="str">
            <v>Material</v>
          </cell>
          <cell r="C1376">
            <v>0</v>
          </cell>
          <cell r="D1376" t="str">
            <v>RODILLO DE FELPA 7"</v>
          </cell>
          <cell r="E1376">
            <v>0</v>
          </cell>
          <cell r="F1376" t="str">
            <v>UND</v>
          </cell>
          <cell r="G1376">
            <v>8000</v>
          </cell>
          <cell r="H1376">
            <v>0.02</v>
          </cell>
          <cell r="I1376">
            <v>160</v>
          </cell>
          <cell r="J1376">
            <v>0</v>
          </cell>
        </row>
        <row r="1377">
          <cell r="A1377" t="str">
            <v xml:space="preserve">BROCHA2      </v>
          </cell>
          <cell r="B1377" t="str">
            <v>Material</v>
          </cell>
          <cell r="C1377">
            <v>0</v>
          </cell>
          <cell r="D1377" t="str">
            <v>BROCHA DE 2"</v>
          </cell>
          <cell r="E1377">
            <v>0</v>
          </cell>
          <cell r="F1377" t="str">
            <v>UND</v>
          </cell>
          <cell r="G1377">
            <v>5500</v>
          </cell>
          <cell r="H1377">
            <v>0.01</v>
          </cell>
          <cell r="I1377">
            <v>55</v>
          </cell>
          <cell r="J1377">
            <v>0</v>
          </cell>
        </row>
        <row r="1378">
          <cell r="A1378" t="str">
            <v xml:space="preserve">MASILLA      </v>
          </cell>
          <cell r="B1378" t="str">
            <v>Material</v>
          </cell>
          <cell r="C1378">
            <v>0</v>
          </cell>
          <cell r="D1378" t="str">
            <v>MASILLA</v>
          </cell>
          <cell r="E1378">
            <v>0</v>
          </cell>
          <cell r="F1378" t="str">
            <v>CUÑ</v>
          </cell>
          <cell r="G1378">
            <v>45000</v>
          </cell>
          <cell r="H1378">
            <v>0.02</v>
          </cell>
          <cell r="I1378">
            <v>900</v>
          </cell>
          <cell r="J1378">
            <v>0</v>
          </cell>
        </row>
        <row r="1379">
          <cell r="A1379" t="str">
            <v xml:space="preserve">CORAZA       </v>
          </cell>
          <cell r="B1379" t="str">
            <v>Material</v>
          </cell>
          <cell r="C1379">
            <v>0</v>
          </cell>
          <cell r="D1379" t="str">
            <v>KORAZA</v>
          </cell>
          <cell r="E1379">
            <v>0</v>
          </cell>
          <cell r="F1379" t="str">
            <v>GLN</v>
          </cell>
          <cell r="G1379">
            <v>69500</v>
          </cell>
          <cell r="H1379">
            <v>0.05</v>
          </cell>
          <cell r="I1379">
            <v>3475</v>
          </cell>
          <cell r="J1379">
            <v>0</v>
          </cell>
        </row>
        <row r="1380">
          <cell r="A1380">
            <v>0</v>
          </cell>
          <cell r="B1380">
            <v>0</v>
          </cell>
          <cell r="C1380">
            <v>0</v>
          </cell>
          <cell r="D1380" t="str">
            <v>SUBTOTAL</v>
          </cell>
          <cell r="E1380">
            <v>0</v>
          </cell>
          <cell r="F1380">
            <v>0</v>
          </cell>
          <cell r="G1380">
            <v>0</v>
          </cell>
          <cell r="H1380">
            <v>0</v>
          </cell>
          <cell r="I1380">
            <v>0</v>
          </cell>
          <cell r="J1380">
            <v>4625</v>
          </cell>
        </row>
        <row r="1381">
          <cell r="A1381">
            <v>0</v>
          </cell>
          <cell r="B1381">
            <v>0</v>
          </cell>
          <cell r="C1381">
            <v>0</v>
          </cell>
          <cell r="D1381" t="str">
            <v>MANO DE OBRA</v>
          </cell>
          <cell r="E1381">
            <v>0</v>
          </cell>
          <cell r="F1381">
            <v>0</v>
          </cell>
          <cell r="G1381">
            <v>0</v>
          </cell>
          <cell r="H1381">
            <v>0</v>
          </cell>
          <cell r="I1381">
            <v>0</v>
          </cell>
          <cell r="J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  <cell r="D1382" t="str">
            <v>DESCRIPCION</v>
          </cell>
          <cell r="E1382">
            <v>0</v>
          </cell>
          <cell r="F1382" t="str">
            <v>UND</v>
          </cell>
          <cell r="G1382" t="str">
            <v>Vr. Unitario</v>
          </cell>
          <cell r="H1382" t="str">
            <v>Redndim.</v>
          </cell>
          <cell r="I1382" t="str">
            <v>Vr Total</v>
          </cell>
          <cell r="J1382">
            <v>0</v>
          </cell>
        </row>
        <row r="1383">
          <cell r="A1383" t="str">
            <v xml:space="preserve">1OF1AY       </v>
          </cell>
          <cell r="B1383" t="str">
            <v>Mano de obra</v>
          </cell>
          <cell r="C1383">
            <v>0</v>
          </cell>
          <cell r="D1383" t="str">
            <v>MANO DE OBRA ALBAÑILERIA (1 OFICIAL - 1 AYUDANTE)</v>
          </cell>
          <cell r="E1383">
            <v>0</v>
          </cell>
          <cell r="F1383" t="str">
            <v>HR</v>
          </cell>
          <cell r="G1383">
            <v>16784</v>
          </cell>
          <cell r="H1383">
            <v>0.56999999999999995</v>
          </cell>
          <cell r="I1383">
            <v>9567</v>
          </cell>
          <cell r="J1383">
            <v>0</v>
          </cell>
        </row>
        <row r="1384">
          <cell r="A1384">
            <v>0</v>
          </cell>
          <cell r="B1384">
            <v>0</v>
          </cell>
          <cell r="C1384">
            <v>0</v>
          </cell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H1384">
            <v>0</v>
          </cell>
          <cell r="I1384">
            <v>0</v>
          </cell>
          <cell r="J1384">
            <v>0</v>
          </cell>
        </row>
        <row r="1385">
          <cell r="A1385">
            <v>0</v>
          </cell>
          <cell r="B1385">
            <v>0</v>
          </cell>
          <cell r="C1385">
            <v>0</v>
          </cell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H1385">
            <v>0</v>
          </cell>
          <cell r="I1385">
            <v>0</v>
          </cell>
          <cell r="J1385">
            <v>0</v>
          </cell>
        </row>
        <row r="1386">
          <cell r="A1386">
            <v>0</v>
          </cell>
          <cell r="B1386">
            <v>0</v>
          </cell>
          <cell r="C1386">
            <v>0</v>
          </cell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H1386">
            <v>0</v>
          </cell>
          <cell r="I1386">
            <v>0</v>
          </cell>
          <cell r="J1386">
            <v>0</v>
          </cell>
        </row>
        <row r="1387">
          <cell r="A1387">
            <v>0</v>
          </cell>
          <cell r="B1387">
            <v>0</v>
          </cell>
          <cell r="C1387">
            <v>0</v>
          </cell>
          <cell r="D1387" t="str">
            <v>SUBTOTAL</v>
          </cell>
          <cell r="E1387">
            <v>0</v>
          </cell>
          <cell r="F1387">
            <v>0</v>
          </cell>
          <cell r="G1387">
            <v>0</v>
          </cell>
          <cell r="H1387">
            <v>0</v>
          </cell>
          <cell r="I1387">
            <v>0</v>
          </cell>
          <cell r="J1387">
            <v>9567</v>
          </cell>
        </row>
        <row r="1388">
          <cell r="A1388">
            <v>0</v>
          </cell>
          <cell r="B1388">
            <v>0</v>
          </cell>
          <cell r="C1388">
            <v>0</v>
          </cell>
          <cell r="D1388" t="str">
            <v>TRANSPORTE</v>
          </cell>
          <cell r="E1388">
            <v>0</v>
          </cell>
          <cell r="F1388">
            <v>0</v>
          </cell>
          <cell r="G1388">
            <v>0</v>
          </cell>
          <cell r="H1388">
            <v>0</v>
          </cell>
          <cell r="I1388">
            <v>0</v>
          </cell>
          <cell r="J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  <cell r="D1389" t="str">
            <v>DESCRIPCION</v>
          </cell>
          <cell r="E1389">
            <v>0</v>
          </cell>
          <cell r="F1389" t="str">
            <v>UND</v>
          </cell>
          <cell r="G1389" t="str">
            <v>Vr. Unitario</v>
          </cell>
          <cell r="H1389" t="str">
            <v>Redndim.</v>
          </cell>
          <cell r="I1389" t="str">
            <v>Vr Total</v>
          </cell>
          <cell r="J1389">
            <v>0</v>
          </cell>
        </row>
        <row r="1390">
          <cell r="A1390">
            <v>0</v>
          </cell>
          <cell r="B1390">
            <v>0</v>
          </cell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H1390">
            <v>0</v>
          </cell>
          <cell r="I1390">
            <v>0</v>
          </cell>
          <cell r="J1390">
            <v>0</v>
          </cell>
        </row>
        <row r="1391">
          <cell r="A1391">
            <v>0</v>
          </cell>
          <cell r="B1391">
            <v>0</v>
          </cell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</row>
        <row r="1392">
          <cell r="A1392">
            <v>0</v>
          </cell>
          <cell r="B1392">
            <v>0</v>
          </cell>
          <cell r="C1392">
            <v>0</v>
          </cell>
          <cell r="D1392">
            <v>0</v>
          </cell>
          <cell r="E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</row>
        <row r="1393">
          <cell r="A1393">
            <v>0</v>
          </cell>
          <cell r="B1393">
            <v>0</v>
          </cell>
          <cell r="C1393">
            <v>0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H1393">
            <v>0</v>
          </cell>
          <cell r="I1393">
            <v>0</v>
          </cell>
          <cell r="J1393">
            <v>0</v>
          </cell>
        </row>
        <row r="1394">
          <cell r="A1394">
            <v>0</v>
          </cell>
          <cell r="B1394">
            <v>0</v>
          </cell>
          <cell r="C1394">
            <v>0</v>
          </cell>
          <cell r="D1394" t="str">
            <v>SUBTOTAL</v>
          </cell>
          <cell r="E1394">
            <v>0</v>
          </cell>
          <cell r="F1394">
            <v>0</v>
          </cell>
          <cell r="G1394">
            <v>0</v>
          </cell>
          <cell r="H1394">
            <v>0</v>
          </cell>
          <cell r="I1394">
            <v>0</v>
          </cell>
          <cell r="J1394">
            <v>0</v>
          </cell>
        </row>
        <row r="1395">
          <cell r="A1395">
            <v>0</v>
          </cell>
          <cell r="B1395">
            <v>0</v>
          </cell>
          <cell r="C1395">
            <v>0</v>
          </cell>
          <cell r="D1395">
            <v>0</v>
          </cell>
          <cell r="E1395">
            <v>0</v>
          </cell>
          <cell r="F1395">
            <v>0</v>
          </cell>
          <cell r="G1395">
            <v>0</v>
          </cell>
          <cell r="H1395">
            <v>0</v>
          </cell>
          <cell r="I1395">
            <v>0</v>
          </cell>
          <cell r="J1395">
            <v>0</v>
          </cell>
        </row>
        <row r="1396">
          <cell r="A1396" t="str">
            <v>2.2.2</v>
          </cell>
          <cell r="B1396">
            <v>0</v>
          </cell>
          <cell r="C1396">
            <v>0</v>
          </cell>
          <cell r="D1396" t="str">
            <v>TOTAL COSTO UNITARIO</v>
          </cell>
          <cell r="E1396">
            <v>0</v>
          </cell>
          <cell r="F1396">
            <v>0</v>
          </cell>
          <cell r="G1396">
            <v>0</v>
          </cell>
          <cell r="H1396">
            <v>0</v>
          </cell>
          <cell r="I1396">
            <v>0</v>
          </cell>
          <cell r="J1396">
            <v>15222</v>
          </cell>
        </row>
        <row r="1397">
          <cell r="A1397">
            <v>0</v>
          </cell>
          <cell r="B1397">
            <v>0</v>
          </cell>
          <cell r="C1397">
            <v>0</v>
          </cell>
          <cell r="E1397">
            <v>0</v>
          </cell>
          <cell r="F1397">
            <v>0</v>
          </cell>
          <cell r="H1397">
            <v>0</v>
          </cell>
          <cell r="I1397">
            <v>0</v>
          </cell>
        </row>
        <row r="1398">
          <cell r="A1398">
            <v>0</v>
          </cell>
          <cell r="B1398">
            <v>0</v>
          </cell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H1398">
            <v>0</v>
          </cell>
          <cell r="I1398">
            <v>0</v>
          </cell>
        </row>
        <row r="1399">
          <cell r="A1399">
            <v>0</v>
          </cell>
          <cell r="B1399">
            <v>0</v>
          </cell>
          <cell r="C1399">
            <v>0</v>
          </cell>
          <cell r="D1399">
            <v>0</v>
          </cell>
          <cell r="E1399" t="str">
            <v>ADECUACION DE LAS INSTALACIONES DE LA INSTITUCION EDUCATIVA JESUS MARIA AGUIRRE CHARRY 
DEL MUNICIPIO DE AIPE, HUILA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</row>
        <row r="1400">
          <cell r="A1400">
            <v>0</v>
          </cell>
          <cell r="B1400">
            <v>0</v>
          </cell>
          <cell r="C1400">
            <v>0</v>
          </cell>
          <cell r="D1400">
            <v>0</v>
          </cell>
          <cell r="E1400" t="str">
            <v>ANÁLISIS DE PRECIOS UNITARIOS      A.P.U.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</row>
        <row r="1401">
          <cell r="A1401">
            <v>0</v>
          </cell>
          <cell r="B1401">
            <v>0</v>
          </cell>
          <cell r="C1401">
            <v>0</v>
          </cell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H1401">
            <v>0</v>
          </cell>
          <cell r="I1401">
            <v>0</v>
          </cell>
          <cell r="J1401">
            <v>0</v>
          </cell>
        </row>
        <row r="1402">
          <cell r="A1402">
            <v>0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>
            <v>0</v>
          </cell>
          <cell r="I1402">
            <v>0</v>
          </cell>
          <cell r="J1402">
            <v>0</v>
          </cell>
        </row>
        <row r="1403">
          <cell r="A1403">
            <v>0</v>
          </cell>
          <cell r="B1403">
            <v>0</v>
          </cell>
          <cell r="C1403">
            <v>0</v>
          </cell>
          <cell r="D1403" t="str">
            <v>CAPITULO</v>
          </cell>
          <cell r="E1403" t="str">
            <v>ITEM</v>
          </cell>
          <cell r="F1403" t="str">
            <v>DESCRIPCION</v>
          </cell>
          <cell r="G1403">
            <v>0</v>
          </cell>
          <cell r="H1403">
            <v>0</v>
          </cell>
          <cell r="I1403">
            <v>0</v>
          </cell>
          <cell r="J1403" t="str">
            <v>UNIDAD</v>
          </cell>
        </row>
        <row r="1404">
          <cell r="B1404" t="str">
            <v>Partida</v>
          </cell>
          <cell r="C1404">
            <v>0</v>
          </cell>
          <cell r="D1404" t="str">
            <v>2.2</v>
          </cell>
          <cell r="E1404" t="str">
            <v>2.2.2</v>
          </cell>
          <cell r="F1404" t="str">
            <v>SUMINISTRO E INSTALACION DE PINTURA TIPO 2 A TRES MANOS</v>
          </cell>
          <cell r="G1404">
            <v>0</v>
          </cell>
          <cell r="H1404">
            <v>0</v>
          </cell>
          <cell r="I1404">
            <v>0</v>
          </cell>
          <cell r="J1404" t="str">
            <v>M2</v>
          </cell>
        </row>
        <row r="1405">
          <cell r="A1405">
            <v>0</v>
          </cell>
          <cell r="B1405">
            <v>0</v>
          </cell>
          <cell r="C1405">
            <v>0</v>
          </cell>
          <cell r="D1405" t="str">
            <v>MAQUINARIA, HERRAMIENTA Y EQUIPO PUESTO EN OBRA</v>
          </cell>
          <cell r="E1405">
            <v>0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</row>
        <row r="1406">
          <cell r="A1406">
            <v>0</v>
          </cell>
          <cell r="B1406">
            <v>0</v>
          </cell>
          <cell r="C1406">
            <v>0</v>
          </cell>
          <cell r="D1406" t="str">
            <v>DESCRIPCION</v>
          </cell>
          <cell r="E1406">
            <v>0</v>
          </cell>
          <cell r="F1406" t="str">
            <v>UND</v>
          </cell>
          <cell r="G1406" t="str">
            <v>Vr. Unitario</v>
          </cell>
          <cell r="H1406" t="str">
            <v>Redndim.</v>
          </cell>
          <cell r="I1406" t="str">
            <v>Vr Total</v>
          </cell>
          <cell r="J1406">
            <v>0</v>
          </cell>
        </row>
        <row r="1407">
          <cell r="A1407" t="str">
            <v xml:space="preserve">HM           </v>
          </cell>
          <cell r="B1407" t="str">
            <v>Maquinaria</v>
          </cell>
          <cell r="C1407">
            <v>0</v>
          </cell>
          <cell r="D1407" t="str">
            <v>HERRAMIENTA MENOR</v>
          </cell>
          <cell r="E1407">
            <v>0</v>
          </cell>
          <cell r="F1407" t="str">
            <v>UND</v>
          </cell>
          <cell r="G1407">
            <v>1300</v>
          </cell>
          <cell r="H1407">
            <v>0.1</v>
          </cell>
          <cell r="I1407">
            <v>130</v>
          </cell>
          <cell r="J1407">
            <v>0</v>
          </cell>
        </row>
        <row r="1408">
          <cell r="A1408" t="str">
            <v xml:space="preserve">ANDAMIO      </v>
          </cell>
          <cell r="B1408" t="str">
            <v>Maquinaria</v>
          </cell>
          <cell r="C1408">
            <v>0</v>
          </cell>
          <cell r="D1408" t="str">
            <v>ANDAMIO INCLUYE TABLON</v>
          </cell>
          <cell r="E1408">
            <v>0</v>
          </cell>
          <cell r="F1408" t="str">
            <v>DIA</v>
          </cell>
          <cell r="G1408">
            <v>3000</v>
          </cell>
          <cell r="H1408">
            <v>0.1</v>
          </cell>
          <cell r="I1408">
            <v>300</v>
          </cell>
          <cell r="J1408">
            <v>0</v>
          </cell>
        </row>
        <row r="1409">
          <cell r="A1409">
            <v>0</v>
          </cell>
          <cell r="B1409">
            <v>0</v>
          </cell>
          <cell r="C1409">
            <v>0</v>
          </cell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H1409">
            <v>0</v>
          </cell>
          <cell r="I1409">
            <v>0</v>
          </cell>
          <cell r="J1409">
            <v>0</v>
          </cell>
        </row>
        <row r="1410">
          <cell r="A1410">
            <v>0</v>
          </cell>
          <cell r="B1410">
            <v>0</v>
          </cell>
          <cell r="C1410">
            <v>0</v>
          </cell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H1410">
            <v>0</v>
          </cell>
          <cell r="I1410">
            <v>0</v>
          </cell>
          <cell r="J1410">
            <v>0</v>
          </cell>
        </row>
        <row r="1411">
          <cell r="A1411">
            <v>0</v>
          </cell>
          <cell r="B1411">
            <v>0</v>
          </cell>
          <cell r="C1411">
            <v>0</v>
          </cell>
          <cell r="D1411" t="str">
            <v>SUBTOTAL</v>
          </cell>
          <cell r="E1411">
            <v>0</v>
          </cell>
          <cell r="F1411">
            <v>0</v>
          </cell>
          <cell r="G1411">
            <v>0</v>
          </cell>
          <cell r="H1411">
            <v>0</v>
          </cell>
          <cell r="I1411">
            <v>0</v>
          </cell>
          <cell r="J1411">
            <v>430</v>
          </cell>
        </row>
        <row r="1412">
          <cell r="A1412">
            <v>0</v>
          </cell>
          <cell r="B1412">
            <v>0</v>
          </cell>
          <cell r="C1412">
            <v>0</v>
          </cell>
          <cell r="D1412" t="str">
            <v>MATERIALES</v>
          </cell>
          <cell r="E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  <cell r="D1413" t="str">
            <v>DESCRIPCION</v>
          </cell>
          <cell r="E1413">
            <v>0</v>
          </cell>
          <cell r="F1413" t="str">
            <v>UND</v>
          </cell>
          <cell r="G1413" t="str">
            <v>Vr. Unitario</v>
          </cell>
          <cell r="H1413" t="str">
            <v>Redndim.</v>
          </cell>
          <cell r="I1413" t="str">
            <v>Vr Total</v>
          </cell>
          <cell r="J1413">
            <v>0</v>
          </cell>
        </row>
        <row r="1414">
          <cell r="A1414" t="str">
            <v>CINTAENMASCAR</v>
          </cell>
          <cell r="B1414" t="str">
            <v>Material</v>
          </cell>
          <cell r="C1414">
            <v>0</v>
          </cell>
          <cell r="D1414" t="str">
            <v>CINTA DE ENMASCARAR</v>
          </cell>
          <cell r="E1414">
            <v>0</v>
          </cell>
          <cell r="F1414" t="str">
            <v>ROLL</v>
          </cell>
          <cell r="G1414">
            <v>3500</v>
          </cell>
          <cell r="H1414">
            <v>0.01</v>
          </cell>
          <cell r="I1414">
            <v>35</v>
          </cell>
          <cell r="J1414">
            <v>0</v>
          </cell>
        </row>
        <row r="1415">
          <cell r="A1415" t="str">
            <v xml:space="preserve">RODILLO7     </v>
          </cell>
          <cell r="B1415" t="str">
            <v>Material</v>
          </cell>
          <cell r="C1415">
            <v>0</v>
          </cell>
          <cell r="D1415" t="str">
            <v>RODILLO DE FELPA 7"</v>
          </cell>
          <cell r="E1415">
            <v>0</v>
          </cell>
          <cell r="F1415" t="str">
            <v>UND</v>
          </cell>
          <cell r="G1415">
            <v>8000</v>
          </cell>
          <cell r="H1415">
            <v>0.02</v>
          </cell>
          <cell r="I1415">
            <v>160</v>
          </cell>
          <cell r="J1415">
            <v>0</v>
          </cell>
        </row>
        <row r="1416">
          <cell r="A1416" t="str">
            <v xml:space="preserve">BROCHA2      </v>
          </cell>
          <cell r="B1416" t="str">
            <v>Material</v>
          </cell>
          <cell r="C1416">
            <v>0</v>
          </cell>
          <cell r="D1416" t="str">
            <v>BROCHA DE 2"</v>
          </cell>
          <cell r="E1416">
            <v>0</v>
          </cell>
          <cell r="F1416" t="str">
            <v>UND</v>
          </cell>
          <cell r="G1416">
            <v>5500</v>
          </cell>
          <cell r="H1416">
            <v>0.01</v>
          </cell>
          <cell r="I1416">
            <v>55</v>
          </cell>
          <cell r="J1416">
            <v>0</v>
          </cell>
        </row>
        <row r="1417">
          <cell r="A1417" t="str">
            <v xml:space="preserve">MASILLA      </v>
          </cell>
          <cell r="B1417" t="str">
            <v>Material</v>
          </cell>
          <cell r="C1417">
            <v>0</v>
          </cell>
          <cell r="D1417" t="str">
            <v>MASILLA</v>
          </cell>
          <cell r="E1417">
            <v>0</v>
          </cell>
          <cell r="F1417" t="str">
            <v>CUÑ</v>
          </cell>
          <cell r="G1417">
            <v>45000</v>
          </cell>
          <cell r="H1417">
            <v>0.01</v>
          </cell>
          <cell r="I1417">
            <v>450</v>
          </cell>
          <cell r="J1417">
            <v>0</v>
          </cell>
        </row>
        <row r="1418">
          <cell r="A1418" t="str">
            <v>PINTURAT2</v>
          </cell>
          <cell r="B1418" t="str">
            <v>Material</v>
          </cell>
          <cell r="C1418">
            <v>0</v>
          </cell>
          <cell r="D1418" t="str">
            <v>PINTURA TIPO 2</v>
          </cell>
          <cell r="E1418">
            <v>0</v>
          </cell>
          <cell r="F1418" t="str">
            <v>GLN</v>
          </cell>
          <cell r="G1418">
            <v>36000</v>
          </cell>
          <cell r="H1418">
            <v>5.1999999999999998E-2</v>
          </cell>
          <cell r="I1418">
            <v>1872</v>
          </cell>
          <cell r="J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  <cell r="D1419" t="str">
            <v>SUBTOTAL</v>
          </cell>
          <cell r="E1419">
            <v>0</v>
          </cell>
          <cell r="F1419">
            <v>0</v>
          </cell>
          <cell r="G1419">
            <v>0</v>
          </cell>
          <cell r="H1419">
            <v>0</v>
          </cell>
          <cell r="I1419">
            <v>0</v>
          </cell>
          <cell r="J1419">
            <v>2572</v>
          </cell>
        </row>
        <row r="1420">
          <cell r="A1420">
            <v>0</v>
          </cell>
          <cell r="B1420">
            <v>0</v>
          </cell>
          <cell r="C1420">
            <v>0</v>
          </cell>
          <cell r="D1420" t="str">
            <v>MANO DE OBRA</v>
          </cell>
          <cell r="E1420">
            <v>0</v>
          </cell>
          <cell r="F1420">
            <v>0</v>
          </cell>
          <cell r="G1420">
            <v>0</v>
          </cell>
          <cell r="H1420">
            <v>0</v>
          </cell>
          <cell r="I1420">
            <v>0</v>
          </cell>
          <cell r="J1420">
            <v>0</v>
          </cell>
        </row>
        <row r="1421">
          <cell r="A1421">
            <v>0</v>
          </cell>
          <cell r="B1421">
            <v>0</v>
          </cell>
          <cell r="C1421">
            <v>0</v>
          </cell>
          <cell r="D1421" t="str">
            <v>DESCRIPCION</v>
          </cell>
          <cell r="E1421">
            <v>0</v>
          </cell>
          <cell r="F1421" t="str">
            <v>UND</v>
          </cell>
          <cell r="G1421" t="str">
            <v>Vr. Unitario</v>
          </cell>
          <cell r="H1421" t="str">
            <v>Redndim.</v>
          </cell>
          <cell r="I1421" t="str">
            <v>Vr Total</v>
          </cell>
          <cell r="J1421">
            <v>0</v>
          </cell>
        </row>
        <row r="1422">
          <cell r="A1422" t="str">
            <v xml:space="preserve">1OF1AY       </v>
          </cell>
          <cell r="B1422" t="str">
            <v>Mano de obra</v>
          </cell>
          <cell r="C1422">
            <v>0</v>
          </cell>
          <cell r="D1422" t="str">
            <v>MANO DE OBRA ALBAÑILERIA (1 OFICIAL - 1 AYUDANTE)</v>
          </cell>
          <cell r="E1422">
            <v>0</v>
          </cell>
          <cell r="F1422" t="str">
            <v>HR</v>
          </cell>
          <cell r="G1422">
            <v>16784</v>
          </cell>
          <cell r="H1422">
            <v>0.45</v>
          </cell>
          <cell r="I1422">
            <v>7553</v>
          </cell>
          <cell r="J1422">
            <v>0</v>
          </cell>
        </row>
        <row r="1423">
          <cell r="A1423">
            <v>0</v>
          </cell>
          <cell r="B1423">
            <v>0</v>
          </cell>
          <cell r="C1423">
            <v>0</v>
          </cell>
          <cell r="D1423">
            <v>0</v>
          </cell>
          <cell r="E1423">
            <v>0</v>
          </cell>
          <cell r="F1423">
            <v>0</v>
          </cell>
          <cell r="G1423">
            <v>0</v>
          </cell>
          <cell r="H1423">
            <v>0</v>
          </cell>
          <cell r="I1423">
            <v>0</v>
          </cell>
          <cell r="J1423">
            <v>0</v>
          </cell>
        </row>
        <row r="1424">
          <cell r="A1424">
            <v>0</v>
          </cell>
          <cell r="B1424">
            <v>0</v>
          </cell>
          <cell r="C1424">
            <v>0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</row>
        <row r="1425">
          <cell r="A1425">
            <v>0</v>
          </cell>
          <cell r="B1425">
            <v>0</v>
          </cell>
          <cell r="C1425">
            <v>0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</row>
        <row r="1426">
          <cell r="A1426">
            <v>0</v>
          </cell>
          <cell r="B1426">
            <v>0</v>
          </cell>
          <cell r="C1426">
            <v>0</v>
          </cell>
          <cell r="D1426" t="str">
            <v>SUBTOTAL</v>
          </cell>
          <cell r="E1426">
            <v>0</v>
          </cell>
          <cell r="F1426">
            <v>0</v>
          </cell>
          <cell r="G1426">
            <v>0</v>
          </cell>
          <cell r="H1426">
            <v>0</v>
          </cell>
          <cell r="I1426">
            <v>0</v>
          </cell>
          <cell r="J1426">
            <v>7553</v>
          </cell>
        </row>
        <row r="1427">
          <cell r="A1427">
            <v>0</v>
          </cell>
          <cell r="B1427">
            <v>0</v>
          </cell>
          <cell r="C1427">
            <v>0</v>
          </cell>
          <cell r="D1427" t="str">
            <v>TRANSPORTE</v>
          </cell>
          <cell r="E1427">
            <v>0</v>
          </cell>
          <cell r="F1427">
            <v>0</v>
          </cell>
          <cell r="G1427">
            <v>0</v>
          </cell>
          <cell r="H1427">
            <v>0</v>
          </cell>
          <cell r="I1427">
            <v>0</v>
          </cell>
          <cell r="J1427">
            <v>0</v>
          </cell>
        </row>
        <row r="1428">
          <cell r="A1428">
            <v>0</v>
          </cell>
          <cell r="B1428">
            <v>0</v>
          </cell>
          <cell r="C1428">
            <v>0</v>
          </cell>
          <cell r="D1428" t="str">
            <v>DESCRIPCION</v>
          </cell>
          <cell r="E1428">
            <v>0</v>
          </cell>
          <cell r="F1428" t="str">
            <v>UND</v>
          </cell>
          <cell r="G1428" t="str">
            <v>Vr. Unitario</v>
          </cell>
          <cell r="H1428" t="str">
            <v>Redndim.</v>
          </cell>
          <cell r="I1428" t="str">
            <v>Vr Total</v>
          </cell>
          <cell r="J1428">
            <v>0</v>
          </cell>
        </row>
        <row r="1429">
          <cell r="A1429">
            <v>0</v>
          </cell>
          <cell r="B1429">
            <v>0</v>
          </cell>
          <cell r="C1429">
            <v>0</v>
          </cell>
          <cell r="D1429">
            <v>0</v>
          </cell>
          <cell r="E1429">
            <v>0</v>
          </cell>
          <cell r="F1429">
            <v>0</v>
          </cell>
          <cell r="G1429">
            <v>0</v>
          </cell>
          <cell r="H1429">
            <v>0</v>
          </cell>
          <cell r="I1429">
            <v>0</v>
          </cell>
          <cell r="J1429">
            <v>0</v>
          </cell>
        </row>
        <row r="1430">
          <cell r="A1430">
            <v>0</v>
          </cell>
          <cell r="B1430">
            <v>0</v>
          </cell>
          <cell r="C1430">
            <v>0</v>
          </cell>
          <cell r="D1430">
            <v>0</v>
          </cell>
          <cell r="E1430">
            <v>0</v>
          </cell>
          <cell r="F1430">
            <v>0</v>
          </cell>
          <cell r="G1430">
            <v>0</v>
          </cell>
          <cell r="H1430">
            <v>0</v>
          </cell>
          <cell r="I1430">
            <v>0</v>
          </cell>
          <cell r="J1430">
            <v>0</v>
          </cell>
        </row>
        <row r="1431">
          <cell r="A1431">
            <v>0</v>
          </cell>
          <cell r="B1431">
            <v>0</v>
          </cell>
          <cell r="C1431">
            <v>0</v>
          </cell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H1431">
            <v>0</v>
          </cell>
          <cell r="I1431">
            <v>0</v>
          </cell>
          <cell r="J1431">
            <v>0</v>
          </cell>
        </row>
        <row r="1432">
          <cell r="A1432">
            <v>0</v>
          </cell>
          <cell r="B1432">
            <v>0</v>
          </cell>
          <cell r="C1432">
            <v>0</v>
          </cell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H1432">
            <v>0</v>
          </cell>
          <cell r="I1432">
            <v>0</v>
          </cell>
          <cell r="J1432">
            <v>0</v>
          </cell>
        </row>
        <row r="1433">
          <cell r="A1433">
            <v>0</v>
          </cell>
          <cell r="B1433">
            <v>0</v>
          </cell>
          <cell r="C1433">
            <v>0</v>
          </cell>
          <cell r="D1433" t="str">
            <v>SUBTOTAL</v>
          </cell>
          <cell r="E1433">
            <v>0</v>
          </cell>
          <cell r="F1433">
            <v>0</v>
          </cell>
          <cell r="G1433">
            <v>0</v>
          </cell>
          <cell r="H1433">
            <v>0</v>
          </cell>
          <cell r="I1433">
            <v>0</v>
          </cell>
          <cell r="J1433">
            <v>0</v>
          </cell>
        </row>
        <row r="1434">
          <cell r="A1434">
            <v>0</v>
          </cell>
          <cell r="B1434">
            <v>0</v>
          </cell>
          <cell r="C1434">
            <v>0</v>
          </cell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  <cell r="J1434">
            <v>0</v>
          </cell>
        </row>
        <row r="1435">
          <cell r="A1435" t="str">
            <v>2.2.3</v>
          </cell>
          <cell r="B1435">
            <v>0</v>
          </cell>
          <cell r="C1435">
            <v>0</v>
          </cell>
          <cell r="D1435" t="str">
            <v>TOTAL COSTO UNITARIO</v>
          </cell>
          <cell r="E1435">
            <v>0</v>
          </cell>
          <cell r="F1435">
            <v>0</v>
          </cell>
          <cell r="G1435">
            <v>0</v>
          </cell>
          <cell r="H1435">
            <v>0</v>
          </cell>
          <cell r="I1435">
            <v>0</v>
          </cell>
          <cell r="J1435">
            <v>10555</v>
          </cell>
        </row>
        <row r="1436">
          <cell r="A1436">
            <v>0</v>
          </cell>
          <cell r="B1436">
            <v>0</v>
          </cell>
          <cell r="C1436">
            <v>0</v>
          </cell>
          <cell r="E1436">
            <v>0</v>
          </cell>
          <cell r="F1436">
            <v>0</v>
          </cell>
          <cell r="H1436">
            <v>0</v>
          </cell>
          <cell r="I1436">
            <v>0</v>
          </cell>
        </row>
        <row r="1437">
          <cell r="A1437">
            <v>0</v>
          </cell>
          <cell r="B1437">
            <v>0</v>
          </cell>
          <cell r="C1437">
            <v>0</v>
          </cell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H1437">
            <v>0</v>
          </cell>
          <cell r="I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  <cell r="D1438">
            <v>0</v>
          </cell>
          <cell r="E1438" t="str">
            <v>ADECUACION DE LAS INSTALACIONES DE LA INSTITUCION EDUCATIVA JESUS MARIA AGUIRRE CHARRY 
DEL MUNICIPIO DE AIPE, HUILA</v>
          </cell>
          <cell r="F1438">
            <v>0</v>
          </cell>
          <cell r="G1438">
            <v>0</v>
          </cell>
          <cell r="H1438">
            <v>0</v>
          </cell>
          <cell r="I1438">
            <v>0</v>
          </cell>
          <cell r="J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  <cell r="D1439">
            <v>0</v>
          </cell>
          <cell r="E1439" t="str">
            <v>ANÁLISIS DE PRECIOS UNITARIOS      A.P.U.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</row>
        <row r="1440">
          <cell r="A1440">
            <v>0</v>
          </cell>
          <cell r="B1440">
            <v>0</v>
          </cell>
          <cell r="C1440">
            <v>0</v>
          </cell>
          <cell r="D1440">
            <v>0</v>
          </cell>
          <cell r="E1440">
            <v>0</v>
          </cell>
          <cell r="F1440">
            <v>0</v>
          </cell>
          <cell r="G1440">
            <v>0</v>
          </cell>
          <cell r="H1440">
            <v>0</v>
          </cell>
          <cell r="I1440">
            <v>0</v>
          </cell>
          <cell r="J1440">
            <v>0</v>
          </cell>
        </row>
        <row r="1441">
          <cell r="A1441">
            <v>0</v>
          </cell>
          <cell r="B1441">
            <v>0</v>
          </cell>
          <cell r="C1441">
            <v>0</v>
          </cell>
          <cell r="D1441">
            <v>0</v>
          </cell>
          <cell r="E1441">
            <v>0</v>
          </cell>
          <cell r="F1441">
            <v>0</v>
          </cell>
          <cell r="G1441">
            <v>0</v>
          </cell>
          <cell r="H1441">
            <v>0</v>
          </cell>
          <cell r="I1441">
            <v>0</v>
          </cell>
          <cell r="J1441">
            <v>0</v>
          </cell>
        </row>
        <row r="1442">
          <cell r="A1442">
            <v>0</v>
          </cell>
          <cell r="B1442">
            <v>0</v>
          </cell>
          <cell r="C1442">
            <v>0</v>
          </cell>
          <cell r="D1442" t="str">
            <v>CAPITULO</v>
          </cell>
          <cell r="E1442" t="str">
            <v>ITEM</v>
          </cell>
          <cell r="F1442" t="str">
            <v>DESCRIPCION</v>
          </cell>
          <cell r="G1442">
            <v>0</v>
          </cell>
          <cell r="H1442">
            <v>0</v>
          </cell>
          <cell r="I1442">
            <v>0</v>
          </cell>
          <cell r="J1442" t="str">
            <v>UNIDAD</v>
          </cell>
        </row>
        <row r="1443">
          <cell r="B1443" t="str">
            <v>Partida</v>
          </cell>
          <cell r="C1443">
            <v>0</v>
          </cell>
          <cell r="D1443" t="str">
            <v>2.3</v>
          </cell>
          <cell r="E1443" t="str">
            <v>2.3.1</v>
          </cell>
          <cell r="F1443" t="str">
            <v>SUMINISTRO E INSTALACION DE CELOSCREEN PASO 150 INCLUYE ESTRUCTURA SOPORTE</v>
          </cell>
          <cell r="G1443">
            <v>0</v>
          </cell>
          <cell r="H1443">
            <v>0</v>
          </cell>
          <cell r="I1443">
            <v>0</v>
          </cell>
          <cell r="J1443" t="str">
            <v>M2</v>
          </cell>
        </row>
        <row r="1444">
          <cell r="A1444">
            <v>0</v>
          </cell>
          <cell r="B1444">
            <v>0</v>
          </cell>
          <cell r="C1444">
            <v>0</v>
          </cell>
          <cell r="D1444" t="str">
            <v>MAQUINARIA, HERRAMIENTA Y EQUIPO PUESTO EN OBRA</v>
          </cell>
          <cell r="E1444">
            <v>0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  <cell r="J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  <cell r="D1445" t="str">
            <v>DESCRIPCION</v>
          </cell>
          <cell r="E1445">
            <v>0</v>
          </cell>
          <cell r="F1445" t="str">
            <v>UND</v>
          </cell>
          <cell r="G1445" t="str">
            <v>Vr. Unitario</v>
          </cell>
          <cell r="H1445" t="str">
            <v>Redndim.</v>
          </cell>
          <cell r="I1445" t="str">
            <v>Vr Total</v>
          </cell>
          <cell r="J1445">
            <v>0</v>
          </cell>
        </row>
        <row r="1446">
          <cell r="A1446" t="str">
            <v xml:space="preserve">EQSOLDADURA  </v>
          </cell>
          <cell r="B1446" t="str">
            <v>Maquinaria</v>
          </cell>
          <cell r="C1446">
            <v>0</v>
          </cell>
          <cell r="D1446" t="str">
            <v>EQUIPO DE SOLDADURA</v>
          </cell>
          <cell r="E1446">
            <v>0</v>
          </cell>
          <cell r="F1446" t="str">
            <v>DIA</v>
          </cell>
          <cell r="G1446">
            <v>40000</v>
          </cell>
          <cell r="H1446">
            <v>0.3</v>
          </cell>
          <cell r="I1446">
            <v>12000</v>
          </cell>
          <cell r="J1446">
            <v>0</v>
          </cell>
        </row>
        <row r="1447">
          <cell r="A1447" t="str">
            <v xml:space="preserve">PULIDORA     </v>
          </cell>
          <cell r="B1447" t="str">
            <v>Maquinaria</v>
          </cell>
          <cell r="C1447">
            <v>0</v>
          </cell>
          <cell r="D1447" t="str">
            <v>PULIDORA INDUSTRIAL 9"</v>
          </cell>
          <cell r="E1447">
            <v>0</v>
          </cell>
          <cell r="F1447" t="str">
            <v>DIA</v>
          </cell>
          <cell r="G1447">
            <v>15000</v>
          </cell>
          <cell r="H1447">
            <v>0.3</v>
          </cell>
          <cell r="I1447">
            <v>4500</v>
          </cell>
          <cell r="J1447">
            <v>0</v>
          </cell>
        </row>
        <row r="1448">
          <cell r="A1448" t="str">
            <v xml:space="preserve">ANDAMIO      </v>
          </cell>
          <cell r="B1448" t="str">
            <v>Maquinaria</v>
          </cell>
          <cell r="C1448">
            <v>0</v>
          </cell>
          <cell r="D1448" t="str">
            <v>ANDAMIO INCLUYE TABLON</v>
          </cell>
          <cell r="E1448">
            <v>0</v>
          </cell>
          <cell r="F1448" t="str">
            <v>DIA</v>
          </cell>
          <cell r="G1448">
            <v>3000</v>
          </cell>
          <cell r="H1448">
            <v>1</v>
          </cell>
          <cell r="I1448">
            <v>3000</v>
          </cell>
          <cell r="J1448">
            <v>0</v>
          </cell>
        </row>
        <row r="1449">
          <cell r="A1449" t="str">
            <v xml:space="preserve">COMPRESOR    </v>
          </cell>
          <cell r="B1449" t="str">
            <v>Maquinaria</v>
          </cell>
          <cell r="C1449">
            <v>0</v>
          </cell>
          <cell r="D1449" t="str">
            <v>COMPRESOR DE PINTURA</v>
          </cell>
          <cell r="E1449">
            <v>0</v>
          </cell>
          <cell r="F1449" t="str">
            <v>DIA</v>
          </cell>
          <cell r="G1449">
            <v>40000</v>
          </cell>
          <cell r="H1449">
            <v>0.2</v>
          </cell>
          <cell r="I1449">
            <v>8000</v>
          </cell>
          <cell r="J1449">
            <v>0</v>
          </cell>
        </row>
        <row r="1450">
          <cell r="A1450" t="str">
            <v xml:space="preserve">HM           </v>
          </cell>
          <cell r="B1450" t="str">
            <v>Maquinaria</v>
          </cell>
          <cell r="C1450">
            <v>0</v>
          </cell>
          <cell r="D1450" t="str">
            <v>HERRAMIENTA MENOR</v>
          </cell>
          <cell r="E1450">
            <v>0</v>
          </cell>
          <cell r="F1450" t="str">
            <v>UND</v>
          </cell>
          <cell r="G1450">
            <v>1300</v>
          </cell>
          <cell r="H1450">
            <v>2</v>
          </cell>
          <cell r="I1450">
            <v>2600</v>
          </cell>
          <cell r="J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  <cell r="D1451" t="str">
            <v>SUBTOTAL</v>
          </cell>
          <cell r="E1451">
            <v>0</v>
          </cell>
          <cell r="F1451">
            <v>0</v>
          </cell>
          <cell r="G1451">
            <v>0</v>
          </cell>
          <cell r="H1451">
            <v>0</v>
          </cell>
          <cell r="I1451">
            <v>0</v>
          </cell>
          <cell r="J1451">
            <v>30100</v>
          </cell>
        </row>
        <row r="1452">
          <cell r="A1452">
            <v>0</v>
          </cell>
          <cell r="B1452">
            <v>0</v>
          </cell>
          <cell r="C1452">
            <v>0</v>
          </cell>
          <cell r="D1452" t="str">
            <v>MATERIALES</v>
          </cell>
          <cell r="E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  <cell r="J1452">
            <v>0</v>
          </cell>
        </row>
        <row r="1453">
          <cell r="A1453">
            <v>0</v>
          </cell>
          <cell r="B1453">
            <v>0</v>
          </cell>
          <cell r="C1453">
            <v>0</v>
          </cell>
          <cell r="D1453" t="str">
            <v>DESCRIPCION</v>
          </cell>
          <cell r="E1453">
            <v>0</v>
          </cell>
          <cell r="F1453" t="str">
            <v>UND</v>
          </cell>
          <cell r="G1453" t="str">
            <v>Vr. Unitario</v>
          </cell>
          <cell r="H1453" t="str">
            <v>Redndim.</v>
          </cell>
          <cell r="I1453" t="str">
            <v>Vr Total</v>
          </cell>
          <cell r="J1453">
            <v>0</v>
          </cell>
        </row>
        <row r="1454">
          <cell r="A1454" t="str">
            <v>CELOSCREEN150</v>
          </cell>
          <cell r="B1454" t="str">
            <v>Material</v>
          </cell>
          <cell r="C1454">
            <v>0</v>
          </cell>
          <cell r="D1454" t="str">
            <v>SUMINISTRO E INSTALACION DE CELOSCREEN PASO 150</v>
          </cell>
          <cell r="E1454">
            <v>0</v>
          </cell>
          <cell r="F1454" t="str">
            <v>M2</v>
          </cell>
          <cell r="G1454">
            <v>340000</v>
          </cell>
          <cell r="H1454">
            <v>1.05</v>
          </cell>
          <cell r="I1454">
            <v>357000</v>
          </cell>
          <cell r="J1454">
            <v>0</v>
          </cell>
        </row>
        <row r="1455">
          <cell r="A1455" t="str">
            <v>PERFIL4X8CAL1</v>
          </cell>
          <cell r="B1455" t="str">
            <v>Material</v>
          </cell>
          <cell r="C1455">
            <v>0</v>
          </cell>
          <cell r="D1455" t="str">
            <v>PERFIL 4X8 CAL 18 X 6M</v>
          </cell>
          <cell r="E1455">
            <v>0</v>
          </cell>
          <cell r="F1455" t="str">
            <v>UN</v>
          </cell>
          <cell r="G1455">
            <v>45000</v>
          </cell>
          <cell r="H1455">
            <v>0.6</v>
          </cell>
          <cell r="I1455">
            <v>27000</v>
          </cell>
          <cell r="J1455">
            <v>0</v>
          </cell>
        </row>
        <row r="1456">
          <cell r="A1456" t="str">
            <v>SOLDADURA6013</v>
          </cell>
          <cell r="B1456" t="str">
            <v>Material</v>
          </cell>
          <cell r="C1456">
            <v>0</v>
          </cell>
          <cell r="D1456" t="str">
            <v>SOLDADURA 6013X 1/8</v>
          </cell>
          <cell r="E1456">
            <v>0</v>
          </cell>
          <cell r="F1456" t="str">
            <v>KG</v>
          </cell>
          <cell r="G1456">
            <v>9000</v>
          </cell>
          <cell r="H1456">
            <v>0.5</v>
          </cell>
          <cell r="I1456">
            <v>4500</v>
          </cell>
          <cell r="J1456">
            <v>0</v>
          </cell>
        </row>
        <row r="1457">
          <cell r="A1457" t="str">
            <v>ANTICORROSIVO</v>
          </cell>
          <cell r="B1457" t="str">
            <v>Material</v>
          </cell>
          <cell r="C1457">
            <v>0</v>
          </cell>
          <cell r="D1457" t="str">
            <v>ANTICORROSIVO</v>
          </cell>
          <cell r="E1457">
            <v>0</v>
          </cell>
          <cell r="F1457" t="str">
            <v>GLN</v>
          </cell>
          <cell r="G1457">
            <v>36300</v>
          </cell>
          <cell r="H1457">
            <v>0.1</v>
          </cell>
          <cell r="I1457">
            <v>3630</v>
          </cell>
          <cell r="J1457">
            <v>0</v>
          </cell>
        </row>
        <row r="1458">
          <cell r="A1458" t="str">
            <v xml:space="preserve">THINER       </v>
          </cell>
          <cell r="B1458" t="str">
            <v>Material</v>
          </cell>
          <cell r="C1458">
            <v>0</v>
          </cell>
          <cell r="D1458" t="str">
            <v>THINNER</v>
          </cell>
          <cell r="E1458">
            <v>0</v>
          </cell>
          <cell r="F1458" t="str">
            <v>GLN</v>
          </cell>
          <cell r="G1458">
            <v>15000</v>
          </cell>
          <cell r="H1458">
            <v>0.1</v>
          </cell>
          <cell r="I1458">
            <v>1500</v>
          </cell>
          <cell r="J1458">
            <v>0</v>
          </cell>
        </row>
        <row r="1459">
          <cell r="A1459" t="str">
            <v xml:space="preserve">ESMALTEEXT   </v>
          </cell>
          <cell r="B1459" t="str">
            <v>Material</v>
          </cell>
          <cell r="C1459">
            <v>0</v>
          </cell>
          <cell r="D1459" t="str">
            <v>ESMALTE PARA EXTERIORES</v>
          </cell>
          <cell r="E1459">
            <v>0</v>
          </cell>
          <cell r="F1459" t="str">
            <v>GLN</v>
          </cell>
          <cell r="G1459">
            <v>70000</v>
          </cell>
          <cell r="H1459">
            <v>0.1</v>
          </cell>
          <cell r="I1459">
            <v>7000</v>
          </cell>
          <cell r="J1459">
            <v>0</v>
          </cell>
        </row>
        <row r="1460">
          <cell r="A1460">
            <v>0</v>
          </cell>
          <cell r="B1460">
            <v>0</v>
          </cell>
          <cell r="C1460">
            <v>0</v>
          </cell>
          <cell r="D1460" t="str">
            <v>SUBTOTAL</v>
          </cell>
          <cell r="E1460">
            <v>0</v>
          </cell>
          <cell r="F1460">
            <v>0</v>
          </cell>
          <cell r="G1460">
            <v>0</v>
          </cell>
          <cell r="H1460">
            <v>0</v>
          </cell>
          <cell r="I1460">
            <v>0</v>
          </cell>
          <cell r="J1460">
            <v>400630</v>
          </cell>
        </row>
        <row r="1461">
          <cell r="A1461">
            <v>0</v>
          </cell>
          <cell r="B1461">
            <v>0</v>
          </cell>
          <cell r="C1461">
            <v>0</v>
          </cell>
          <cell r="D1461" t="str">
            <v>MANO DE OBRA</v>
          </cell>
          <cell r="E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0</v>
          </cell>
          <cell r="J1461">
            <v>0</v>
          </cell>
        </row>
        <row r="1462">
          <cell r="A1462">
            <v>0</v>
          </cell>
          <cell r="B1462">
            <v>0</v>
          </cell>
          <cell r="C1462">
            <v>0</v>
          </cell>
          <cell r="D1462" t="str">
            <v>DESCRIPCION</v>
          </cell>
          <cell r="E1462">
            <v>0</v>
          </cell>
          <cell r="F1462" t="str">
            <v>UND</v>
          </cell>
          <cell r="G1462" t="str">
            <v>Vr. Unitario</v>
          </cell>
          <cell r="H1462" t="str">
            <v>Redndim.</v>
          </cell>
          <cell r="I1462" t="str">
            <v>Vr Total</v>
          </cell>
          <cell r="J1462">
            <v>0</v>
          </cell>
        </row>
        <row r="1463">
          <cell r="A1463" t="str">
            <v>1OF2AYMETALIC</v>
          </cell>
          <cell r="B1463" t="str">
            <v>Mano de obra</v>
          </cell>
          <cell r="C1463">
            <v>0</v>
          </cell>
          <cell r="D1463" t="str">
            <v>MANO DE OBRA CARPINTERIA (1 OFICIAL - 2 AYUDANTES)</v>
          </cell>
          <cell r="E1463">
            <v>0</v>
          </cell>
          <cell r="F1463" t="str">
            <v>HR</v>
          </cell>
          <cell r="G1463">
            <v>25133</v>
          </cell>
          <cell r="H1463">
            <v>2.2000000000000002</v>
          </cell>
          <cell r="I1463">
            <v>55293</v>
          </cell>
          <cell r="J1463">
            <v>0</v>
          </cell>
        </row>
        <row r="1464">
          <cell r="A1464">
            <v>0</v>
          </cell>
          <cell r="B1464">
            <v>0</v>
          </cell>
          <cell r="C1464">
            <v>0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H1464">
            <v>0</v>
          </cell>
          <cell r="I1464">
            <v>0</v>
          </cell>
          <cell r="J1464">
            <v>0</v>
          </cell>
        </row>
        <row r="1465">
          <cell r="A1465">
            <v>0</v>
          </cell>
          <cell r="B1465">
            <v>0</v>
          </cell>
          <cell r="C1465">
            <v>0</v>
          </cell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H1465">
            <v>0</v>
          </cell>
          <cell r="I1465">
            <v>0</v>
          </cell>
          <cell r="J1465">
            <v>0</v>
          </cell>
        </row>
        <row r="1466">
          <cell r="A1466">
            <v>0</v>
          </cell>
          <cell r="B1466">
            <v>0</v>
          </cell>
          <cell r="C1466">
            <v>0</v>
          </cell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</row>
        <row r="1467">
          <cell r="A1467">
            <v>0</v>
          </cell>
          <cell r="B1467">
            <v>0</v>
          </cell>
          <cell r="C1467">
            <v>0</v>
          </cell>
          <cell r="D1467" t="str">
            <v>SUBTOTAL</v>
          </cell>
          <cell r="E1467">
            <v>0</v>
          </cell>
          <cell r="F1467">
            <v>0</v>
          </cell>
          <cell r="G1467">
            <v>0</v>
          </cell>
          <cell r="H1467">
            <v>0</v>
          </cell>
          <cell r="I1467">
            <v>0</v>
          </cell>
          <cell r="J1467">
            <v>55293</v>
          </cell>
        </row>
        <row r="1468">
          <cell r="A1468">
            <v>0</v>
          </cell>
          <cell r="B1468">
            <v>0</v>
          </cell>
          <cell r="C1468">
            <v>0</v>
          </cell>
          <cell r="D1468" t="str">
            <v>TRANSPORTE</v>
          </cell>
          <cell r="E1468">
            <v>0</v>
          </cell>
          <cell r="F1468">
            <v>0</v>
          </cell>
          <cell r="G1468">
            <v>0</v>
          </cell>
          <cell r="H1468">
            <v>0</v>
          </cell>
          <cell r="I1468">
            <v>0</v>
          </cell>
          <cell r="J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  <cell r="D1469" t="str">
            <v>DESCRIPCION</v>
          </cell>
          <cell r="E1469">
            <v>0</v>
          </cell>
          <cell r="F1469" t="str">
            <v>UND</v>
          </cell>
          <cell r="G1469" t="str">
            <v>Vr. Unitario</v>
          </cell>
          <cell r="H1469" t="str">
            <v>Redndim.</v>
          </cell>
          <cell r="I1469" t="str">
            <v>Vr Total</v>
          </cell>
          <cell r="J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H1470">
            <v>0</v>
          </cell>
          <cell r="I1470">
            <v>0</v>
          </cell>
          <cell r="J1470">
            <v>0</v>
          </cell>
        </row>
        <row r="1471">
          <cell r="A1471">
            <v>0</v>
          </cell>
          <cell r="B1471">
            <v>0</v>
          </cell>
          <cell r="C1471">
            <v>0</v>
          </cell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H1471">
            <v>0</v>
          </cell>
          <cell r="I1471">
            <v>0</v>
          </cell>
          <cell r="J1471">
            <v>0</v>
          </cell>
        </row>
        <row r="1472">
          <cell r="A1472">
            <v>0</v>
          </cell>
          <cell r="B1472">
            <v>0</v>
          </cell>
          <cell r="C1472">
            <v>0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H1472">
            <v>0</v>
          </cell>
          <cell r="I1472">
            <v>0</v>
          </cell>
          <cell r="J1472">
            <v>0</v>
          </cell>
        </row>
        <row r="1473">
          <cell r="A1473">
            <v>0</v>
          </cell>
          <cell r="B1473">
            <v>0</v>
          </cell>
          <cell r="C1473">
            <v>0</v>
          </cell>
          <cell r="D1473">
            <v>0</v>
          </cell>
          <cell r="E1473">
            <v>0</v>
          </cell>
          <cell r="F1473">
            <v>0</v>
          </cell>
          <cell r="G1473">
            <v>0</v>
          </cell>
          <cell r="H1473">
            <v>0</v>
          </cell>
          <cell r="I1473">
            <v>0</v>
          </cell>
          <cell r="J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  <cell r="D1474" t="str">
            <v>SUBTOTAL</v>
          </cell>
          <cell r="E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  <cell r="D1475">
            <v>0</v>
          </cell>
          <cell r="E1475">
            <v>0</v>
          </cell>
          <cell r="F1475">
            <v>0</v>
          </cell>
          <cell r="G1475">
            <v>0</v>
          </cell>
          <cell r="H1475">
            <v>0</v>
          </cell>
          <cell r="I1475">
            <v>0</v>
          </cell>
          <cell r="J1475">
            <v>0</v>
          </cell>
        </row>
        <row r="1476">
          <cell r="A1476" t="str">
            <v>2.3.1</v>
          </cell>
          <cell r="B1476">
            <v>0</v>
          </cell>
          <cell r="C1476">
            <v>0</v>
          </cell>
          <cell r="D1476" t="str">
            <v>TOTAL COSTO UNITARIO</v>
          </cell>
          <cell r="E1476">
            <v>0</v>
          </cell>
          <cell r="F1476">
            <v>0</v>
          </cell>
          <cell r="G1476">
            <v>0</v>
          </cell>
          <cell r="H1476">
            <v>0</v>
          </cell>
          <cell r="I1476">
            <v>0</v>
          </cell>
          <cell r="J1476">
            <v>486023</v>
          </cell>
        </row>
        <row r="1477">
          <cell r="A1477">
            <v>0</v>
          </cell>
          <cell r="B1477">
            <v>0</v>
          </cell>
          <cell r="C1477">
            <v>0</v>
          </cell>
          <cell r="E1477">
            <v>0</v>
          </cell>
          <cell r="F1477">
            <v>0</v>
          </cell>
          <cell r="H1477">
            <v>0</v>
          </cell>
          <cell r="I1477">
            <v>0</v>
          </cell>
        </row>
        <row r="1478">
          <cell r="A1478">
            <v>0</v>
          </cell>
          <cell r="B1478">
            <v>0</v>
          </cell>
          <cell r="C1478">
            <v>0</v>
          </cell>
          <cell r="D1478">
            <v>0</v>
          </cell>
          <cell r="E1478">
            <v>0</v>
          </cell>
          <cell r="F1478">
            <v>0</v>
          </cell>
          <cell r="G1478">
            <v>0</v>
          </cell>
          <cell r="H1478">
            <v>0</v>
          </cell>
          <cell r="I1478">
            <v>0</v>
          </cell>
        </row>
        <row r="1479">
          <cell r="A1479">
            <v>0</v>
          </cell>
          <cell r="B1479">
            <v>0</v>
          </cell>
          <cell r="C1479">
            <v>0</v>
          </cell>
          <cell r="D1479">
            <v>0</v>
          </cell>
          <cell r="E1479" t="str">
            <v>ADECUACION DE LAS INSTALACIONES DE LA INSTITUCION EDUCATIVA JESUS MARIA AGUIRRE CHARRY 
DEL MUNICIPIO DE AIPE, HUILA</v>
          </cell>
          <cell r="F1479">
            <v>0</v>
          </cell>
          <cell r="G1479">
            <v>0</v>
          </cell>
          <cell r="H1479">
            <v>0</v>
          </cell>
          <cell r="I1479">
            <v>0</v>
          </cell>
          <cell r="J1479">
            <v>0</v>
          </cell>
        </row>
        <row r="1480">
          <cell r="A1480">
            <v>0</v>
          </cell>
          <cell r="B1480">
            <v>0</v>
          </cell>
          <cell r="C1480">
            <v>0</v>
          </cell>
          <cell r="D1480">
            <v>0</v>
          </cell>
          <cell r="E1480" t="str">
            <v>ANÁLISIS DE PRECIOS UNITARIOS      A.P.U.</v>
          </cell>
          <cell r="F1480">
            <v>0</v>
          </cell>
          <cell r="G1480">
            <v>0</v>
          </cell>
          <cell r="H1480">
            <v>0</v>
          </cell>
          <cell r="I1480">
            <v>0</v>
          </cell>
          <cell r="J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  <cell r="D1481">
            <v>0</v>
          </cell>
          <cell r="E1481">
            <v>0</v>
          </cell>
          <cell r="F1481">
            <v>0</v>
          </cell>
          <cell r="G1481">
            <v>0</v>
          </cell>
          <cell r="H1481">
            <v>0</v>
          </cell>
          <cell r="I1481">
            <v>0</v>
          </cell>
          <cell r="J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  <cell r="D1482">
            <v>0</v>
          </cell>
          <cell r="E1482">
            <v>0</v>
          </cell>
          <cell r="F1482">
            <v>0</v>
          </cell>
          <cell r="G1482">
            <v>0</v>
          </cell>
          <cell r="H1482">
            <v>0</v>
          </cell>
          <cell r="I1482">
            <v>0</v>
          </cell>
          <cell r="J1482">
            <v>0</v>
          </cell>
        </row>
        <row r="1483">
          <cell r="A1483">
            <v>0</v>
          </cell>
          <cell r="B1483">
            <v>0</v>
          </cell>
          <cell r="C1483">
            <v>0</v>
          </cell>
          <cell r="D1483" t="str">
            <v>CAPITULO</v>
          </cell>
          <cell r="E1483" t="str">
            <v>ITEM</v>
          </cell>
          <cell r="F1483" t="str">
            <v>DESCRIPCION</v>
          </cell>
          <cell r="G1483">
            <v>0</v>
          </cell>
          <cell r="H1483">
            <v>0</v>
          </cell>
          <cell r="I1483">
            <v>0</v>
          </cell>
          <cell r="J1483" t="str">
            <v>UNIDAD</v>
          </cell>
        </row>
        <row r="1484">
          <cell r="B1484" t="str">
            <v>Partida</v>
          </cell>
          <cell r="C1484">
            <v>0</v>
          </cell>
          <cell r="D1484" t="str">
            <v>2.4</v>
          </cell>
          <cell r="E1484" t="str">
            <v>2.4.1</v>
          </cell>
          <cell r="F1484" t="str">
            <v>ASEO GENERAL</v>
          </cell>
          <cell r="G1484">
            <v>0</v>
          </cell>
          <cell r="H1484">
            <v>0</v>
          </cell>
          <cell r="I1484">
            <v>0</v>
          </cell>
          <cell r="J1484" t="str">
            <v>M2</v>
          </cell>
        </row>
        <row r="1485">
          <cell r="A1485">
            <v>0</v>
          </cell>
          <cell r="B1485">
            <v>0</v>
          </cell>
          <cell r="C1485">
            <v>0</v>
          </cell>
          <cell r="D1485" t="str">
            <v>MAQUINARIA, HERRAMIENTA Y EQUIPO PUESTO EN OBRA</v>
          </cell>
          <cell r="E1485">
            <v>0</v>
          </cell>
          <cell r="F1485">
            <v>0</v>
          </cell>
          <cell r="G1485">
            <v>0</v>
          </cell>
          <cell r="H1485">
            <v>0</v>
          </cell>
          <cell r="I1485">
            <v>0</v>
          </cell>
          <cell r="J1485">
            <v>0</v>
          </cell>
        </row>
        <row r="1486">
          <cell r="A1486">
            <v>0</v>
          </cell>
          <cell r="B1486">
            <v>0</v>
          </cell>
          <cell r="C1486">
            <v>0</v>
          </cell>
          <cell r="D1486" t="str">
            <v>DESCRIPCION</v>
          </cell>
          <cell r="E1486">
            <v>0</v>
          </cell>
          <cell r="F1486" t="str">
            <v>UND</v>
          </cell>
          <cell r="G1486" t="str">
            <v>Vr. Unitario</v>
          </cell>
          <cell r="H1486" t="str">
            <v>Redndim.</v>
          </cell>
          <cell r="I1486" t="str">
            <v>Vr Total</v>
          </cell>
          <cell r="J1486">
            <v>0</v>
          </cell>
        </row>
        <row r="1487">
          <cell r="A1487" t="str">
            <v xml:space="preserve">HM           </v>
          </cell>
          <cell r="B1487" t="str">
            <v>Maquinaria</v>
          </cell>
          <cell r="C1487">
            <v>0</v>
          </cell>
          <cell r="D1487" t="str">
            <v>HERRAMIENTA MENOR</v>
          </cell>
          <cell r="E1487">
            <v>0</v>
          </cell>
          <cell r="F1487" t="str">
            <v>UND</v>
          </cell>
          <cell r="G1487">
            <v>1300</v>
          </cell>
          <cell r="H1487">
            <v>7.0000000000000007E-2</v>
          </cell>
          <cell r="I1487">
            <v>91</v>
          </cell>
          <cell r="J1487">
            <v>0</v>
          </cell>
        </row>
        <row r="1488">
          <cell r="A1488">
            <v>0</v>
          </cell>
          <cell r="B1488">
            <v>0</v>
          </cell>
          <cell r="C1488">
            <v>0</v>
          </cell>
          <cell r="D1488">
            <v>0</v>
          </cell>
          <cell r="E1488">
            <v>0</v>
          </cell>
          <cell r="F1488">
            <v>0</v>
          </cell>
          <cell r="G1488">
            <v>0</v>
          </cell>
          <cell r="H1488">
            <v>0</v>
          </cell>
          <cell r="I1488">
            <v>0</v>
          </cell>
          <cell r="J1488">
            <v>0</v>
          </cell>
        </row>
        <row r="1489">
          <cell r="A1489">
            <v>0</v>
          </cell>
          <cell r="B1489">
            <v>0</v>
          </cell>
          <cell r="C1489">
            <v>0</v>
          </cell>
          <cell r="D1489">
            <v>0</v>
          </cell>
          <cell r="E1489">
            <v>0</v>
          </cell>
          <cell r="F1489">
            <v>0</v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</row>
        <row r="1490">
          <cell r="A1490">
            <v>0</v>
          </cell>
          <cell r="B1490">
            <v>0</v>
          </cell>
          <cell r="C1490">
            <v>0</v>
          </cell>
          <cell r="D1490">
            <v>0</v>
          </cell>
          <cell r="E1490">
            <v>0</v>
          </cell>
          <cell r="F1490">
            <v>0</v>
          </cell>
          <cell r="G1490">
            <v>0</v>
          </cell>
          <cell r="H1490">
            <v>0</v>
          </cell>
          <cell r="I1490">
            <v>0</v>
          </cell>
          <cell r="J1490">
            <v>0</v>
          </cell>
        </row>
        <row r="1491">
          <cell r="A1491">
            <v>0</v>
          </cell>
          <cell r="B1491">
            <v>0</v>
          </cell>
          <cell r="C1491">
            <v>0</v>
          </cell>
          <cell r="D1491" t="str">
            <v>SUBTOTAL</v>
          </cell>
          <cell r="E1491">
            <v>0</v>
          </cell>
          <cell r="F1491">
            <v>0</v>
          </cell>
          <cell r="G1491">
            <v>0</v>
          </cell>
          <cell r="H1491">
            <v>0</v>
          </cell>
          <cell r="I1491">
            <v>0</v>
          </cell>
          <cell r="J1491">
            <v>91</v>
          </cell>
        </row>
        <row r="1492">
          <cell r="A1492">
            <v>0</v>
          </cell>
          <cell r="B1492">
            <v>0</v>
          </cell>
          <cell r="C1492">
            <v>0</v>
          </cell>
          <cell r="D1492" t="str">
            <v>MATERIALES</v>
          </cell>
          <cell r="E1492">
            <v>0</v>
          </cell>
          <cell r="F1492">
            <v>0</v>
          </cell>
          <cell r="G1492">
            <v>0</v>
          </cell>
          <cell r="H1492">
            <v>0</v>
          </cell>
          <cell r="I1492">
            <v>0</v>
          </cell>
          <cell r="J1492">
            <v>0</v>
          </cell>
        </row>
        <row r="1493">
          <cell r="A1493">
            <v>0</v>
          </cell>
          <cell r="B1493">
            <v>0</v>
          </cell>
          <cell r="C1493">
            <v>0</v>
          </cell>
          <cell r="D1493" t="str">
            <v>DESCRIPCION</v>
          </cell>
          <cell r="E1493">
            <v>0</v>
          </cell>
          <cell r="F1493" t="str">
            <v>UND</v>
          </cell>
          <cell r="G1493" t="str">
            <v>Vr. Unitario</v>
          </cell>
          <cell r="H1493" t="str">
            <v>Redndim.</v>
          </cell>
          <cell r="I1493" t="str">
            <v>Vr Total</v>
          </cell>
          <cell r="J1493">
            <v>0</v>
          </cell>
        </row>
        <row r="1494">
          <cell r="A1494" t="str">
            <v>ESCOBA</v>
          </cell>
          <cell r="B1494" t="str">
            <v>Material</v>
          </cell>
          <cell r="C1494">
            <v>0</v>
          </cell>
          <cell r="D1494" t="str">
            <v>ESCOBA</v>
          </cell>
          <cell r="E1494">
            <v>0</v>
          </cell>
          <cell r="F1494" t="str">
            <v>UND</v>
          </cell>
          <cell r="G1494">
            <v>7500</v>
          </cell>
          <cell r="H1494">
            <v>0.1</v>
          </cell>
          <cell r="I1494">
            <v>750</v>
          </cell>
          <cell r="J1494">
            <v>0</v>
          </cell>
        </row>
        <row r="1495">
          <cell r="A1495">
            <v>0</v>
          </cell>
          <cell r="B1495">
            <v>0</v>
          </cell>
          <cell r="C1495">
            <v>0</v>
          </cell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H1495">
            <v>0</v>
          </cell>
          <cell r="I1495">
            <v>0</v>
          </cell>
          <cell r="J1495">
            <v>0</v>
          </cell>
        </row>
        <row r="1496">
          <cell r="A1496">
            <v>0</v>
          </cell>
          <cell r="B1496">
            <v>0</v>
          </cell>
          <cell r="C1496">
            <v>0</v>
          </cell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H1496">
            <v>0</v>
          </cell>
          <cell r="I1496">
            <v>0</v>
          </cell>
          <cell r="J1496">
            <v>0</v>
          </cell>
        </row>
        <row r="1497">
          <cell r="A1497">
            <v>0</v>
          </cell>
          <cell r="B1497">
            <v>0</v>
          </cell>
          <cell r="C1497">
            <v>0</v>
          </cell>
          <cell r="D1497">
            <v>0</v>
          </cell>
          <cell r="E1497">
            <v>0</v>
          </cell>
          <cell r="F1497">
            <v>0</v>
          </cell>
          <cell r="G1497">
            <v>0</v>
          </cell>
          <cell r="H1497">
            <v>0</v>
          </cell>
          <cell r="I1497">
            <v>0</v>
          </cell>
          <cell r="J1497">
            <v>0</v>
          </cell>
        </row>
        <row r="1498">
          <cell r="A1498">
            <v>0</v>
          </cell>
          <cell r="B1498">
            <v>0</v>
          </cell>
          <cell r="C1498">
            <v>0</v>
          </cell>
          <cell r="D1498" t="str">
            <v>SUBTOTAL</v>
          </cell>
          <cell r="E1498">
            <v>0</v>
          </cell>
          <cell r="F1498">
            <v>0</v>
          </cell>
          <cell r="G1498">
            <v>0</v>
          </cell>
          <cell r="H1498">
            <v>0</v>
          </cell>
          <cell r="I1498">
            <v>0</v>
          </cell>
          <cell r="J1498">
            <v>750</v>
          </cell>
        </row>
        <row r="1499">
          <cell r="A1499">
            <v>0</v>
          </cell>
          <cell r="B1499">
            <v>0</v>
          </cell>
          <cell r="C1499">
            <v>0</v>
          </cell>
          <cell r="D1499" t="str">
            <v>MANO DE OBRA</v>
          </cell>
          <cell r="E1499">
            <v>0</v>
          </cell>
          <cell r="F1499">
            <v>0</v>
          </cell>
          <cell r="G1499">
            <v>0</v>
          </cell>
          <cell r="H1499">
            <v>0</v>
          </cell>
          <cell r="I1499">
            <v>0</v>
          </cell>
          <cell r="J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  <cell r="D1500" t="str">
            <v>DESCRIPCION</v>
          </cell>
          <cell r="E1500">
            <v>0</v>
          </cell>
          <cell r="F1500" t="str">
            <v>UND</v>
          </cell>
          <cell r="G1500" t="str">
            <v>Vr. Unitario</v>
          </cell>
          <cell r="H1500" t="str">
            <v>Redndim.</v>
          </cell>
          <cell r="I1500" t="str">
            <v>Vr Total</v>
          </cell>
          <cell r="J1500">
            <v>0</v>
          </cell>
        </row>
        <row r="1501">
          <cell r="A1501" t="str">
            <v xml:space="preserve">AYUDANTE     </v>
          </cell>
          <cell r="B1501" t="str">
            <v>Mano de obra</v>
          </cell>
          <cell r="C1501">
            <v>0</v>
          </cell>
          <cell r="D1501" t="str">
            <v>AYUDANTE DE ALBAÑILERIA</v>
          </cell>
          <cell r="E1501">
            <v>0</v>
          </cell>
          <cell r="F1501" t="str">
            <v>HR</v>
          </cell>
          <cell r="G1501">
            <v>6064</v>
          </cell>
          <cell r="H1501">
            <v>0.14000000000000001</v>
          </cell>
          <cell r="I1501">
            <v>849</v>
          </cell>
          <cell r="J1501">
            <v>0</v>
          </cell>
        </row>
        <row r="1502">
          <cell r="A1502">
            <v>0</v>
          </cell>
          <cell r="B1502">
            <v>0</v>
          </cell>
          <cell r="C1502">
            <v>0</v>
          </cell>
          <cell r="D1502">
            <v>0</v>
          </cell>
          <cell r="E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</row>
        <row r="1503">
          <cell r="A1503">
            <v>0</v>
          </cell>
          <cell r="B1503">
            <v>0</v>
          </cell>
          <cell r="C1503">
            <v>0</v>
          </cell>
          <cell r="D1503">
            <v>0</v>
          </cell>
          <cell r="E1503">
            <v>0</v>
          </cell>
          <cell r="F1503">
            <v>0</v>
          </cell>
          <cell r="G1503">
            <v>0</v>
          </cell>
          <cell r="H1503">
            <v>0</v>
          </cell>
          <cell r="I1503">
            <v>0</v>
          </cell>
          <cell r="J1503">
            <v>0</v>
          </cell>
        </row>
        <row r="1504">
          <cell r="A1504">
            <v>0</v>
          </cell>
          <cell r="B1504">
            <v>0</v>
          </cell>
          <cell r="C1504">
            <v>0</v>
          </cell>
          <cell r="D1504">
            <v>0</v>
          </cell>
          <cell r="E1504">
            <v>0</v>
          </cell>
          <cell r="F1504">
            <v>0</v>
          </cell>
          <cell r="G1504">
            <v>0</v>
          </cell>
          <cell r="H1504">
            <v>0</v>
          </cell>
          <cell r="I1504">
            <v>0</v>
          </cell>
          <cell r="J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  <cell r="D1505" t="str">
            <v>SUBTOTAL</v>
          </cell>
          <cell r="E1505">
            <v>0</v>
          </cell>
          <cell r="F1505">
            <v>0</v>
          </cell>
          <cell r="G1505">
            <v>0</v>
          </cell>
          <cell r="H1505">
            <v>0</v>
          </cell>
          <cell r="I1505">
            <v>0</v>
          </cell>
          <cell r="J1505">
            <v>849</v>
          </cell>
        </row>
        <row r="1506">
          <cell r="A1506">
            <v>0</v>
          </cell>
          <cell r="B1506">
            <v>0</v>
          </cell>
          <cell r="C1506">
            <v>0</v>
          </cell>
          <cell r="D1506" t="str">
            <v>TRANSPORTE</v>
          </cell>
          <cell r="E1506">
            <v>0</v>
          </cell>
          <cell r="F1506">
            <v>0</v>
          </cell>
          <cell r="G1506">
            <v>0</v>
          </cell>
          <cell r="H1506">
            <v>0</v>
          </cell>
          <cell r="I1506">
            <v>0</v>
          </cell>
          <cell r="J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  <cell r="D1507" t="str">
            <v>DESCRIPCION</v>
          </cell>
          <cell r="E1507">
            <v>0</v>
          </cell>
          <cell r="F1507" t="str">
            <v>UND</v>
          </cell>
          <cell r="G1507" t="str">
            <v>Vr. Unitario</v>
          </cell>
          <cell r="H1507" t="str">
            <v>Redndim.</v>
          </cell>
          <cell r="I1507" t="str">
            <v>Vr Total</v>
          </cell>
          <cell r="J1507">
            <v>0</v>
          </cell>
        </row>
        <row r="1508">
          <cell r="A1508">
            <v>0</v>
          </cell>
          <cell r="B1508">
            <v>0</v>
          </cell>
          <cell r="C1508">
            <v>0</v>
          </cell>
          <cell r="D1508">
            <v>0</v>
          </cell>
          <cell r="E1508">
            <v>0</v>
          </cell>
          <cell r="F1508">
            <v>0</v>
          </cell>
          <cell r="G1508">
            <v>0</v>
          </cell>
          <cell r="H1508">
            <v>0</v>
          </cell>
          <cell r="I1508">
            <v>0</v>
          </cell>
          <cell r="J1508">
            <v>0</v>
          </cell>
        </row>
        <row r="1509">
          <cell r="A1509">
            <v>0</v>
          </cell>
          <cell r="B1509">
            <v>0</v>
          </cell>
          <cell r="C1509">
            <v>0</v>
          </cell>
          <cell r="D1509">
            <v>0</v>
          </cell>
          <cell r="E1509">
            <v>0</v>
          </cell>
          <cell r="F1509">
            <v>0</v>
          </cell>
          <cell r="G1509">
            <v>0</v>
          </cell>
          <cell r="H1509">
            <v>0</v>
          </cell>
          <cell r="I1509">
            <v>0</v>
          </cell>
          <cell r="J1509">
            <v>0</v>
          </cell>
        </row>
        <row r="1510">
          <cell r="A1510">
            <v>0</v>
          </cell>
          <cell r="B1510">
            <v>0</v>
          </cell>
          <cell r="C1510">
            <v>0</v>
          </cell>
          <cell r="D1510">
            <v>0</v>
          </cell>
          <cell r="E1510">
            <v>0</v>
          </cell>
          <cell r="F1510">
            <v>0</v>
          </cell>
          <cell r="G1510">
            <v>0</v>
          </cell>
          <cell r="H1510">
            <v>0</v>
          </cell>
          <cell r="I1510">
            <v>0</v>
          </cell>
          <cell r="J1510">
            <v>0</v>
          </cell>
        </row>
        <row r="1511">
          <cell r="A1511">
            <v>0</v>
          </cell>
          <cell r="B1511">
            <v>0</v>
          </cell>
          <cell r="C1511">
            <v>0</v>
          </cell>
          <cell r="D1511">
            <v>0</v>
          </cell>
          <cell r="E1511">
            <v>0</v>
          </cell>
          <cell r="F1511">
            <v>0</v>
          </cell>
          <cell r="G1511">
            <v>0</v>
          </cell>
          <cell r="H1511">
            <v>0</v>
          </cell>
          <cell r="I1511">
            <v>0</v>
          </cell>
          <cell r="J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  <cell r="D1512" t="str">
            <v>SUBTOTAL</v>
          </cell>
          <cell r="E1512">
            <v>0</v>
          </cell>
          <cell r="F1512">
            <v>0</v>
          </cell>
          <cell r="G1512">
            <v>0</v>
          </cell>
          <cell r="H1512">
            <v>0</v>
          </cell>
          <cell r="I1512">
            <v>0</v>
          </cell>
          <cell r="J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H1513">
            <v>0</v>
          </cell>
          <cell r="I1513">
            <v>0</v>
          </cell>
          <cell r="J1513">
            <v>0</v>
          </cell>
        </row>
        <row r="1514">
          <cell r="A1514" t="str">
            <v>2.4.1</v>
          </cell>
          <cell r="B1514">
            <v>0</v>
          </cell>
          <cell r="C1514">
            <v>0</v>
          </cell>
          <cell r="D1514" t="str">
            <v>TOTAL COSTO UNITARIO</v>
          </cell>
          <cell r="E1514">
            <v>0</v>
          </cell>
          <cell r="F1514">
            <v>0</v>
          </cell>
          <cell r="G1514">
            <v>0</v>
          </cell>
          <cell r="H1514">
            <v>0</v>
          </cell>
          <cell r="I1514">
            <v>0</v>
          </cell>
          <cell r="J1514">
            <v>1690</v>
          </cell>
        </row>
        <row r="1515">
          <cell r="A1515">
            <v>0</v>
          </cell>
          <cell r="B1515">
            <v>0</v>
          </cell>
          <cell r="C1515">
            <v>0</v>
          </cell>
          <cell r="E1515">
            <v>0</v>
          </cell>
          <cell r="F1515">
            <v>0</v>
          </cell>
          <cell r="H1515">
            <v>0</v>
          </cell>
          <cell r="I1515">
            <v>0</v>
          </cell>
        </row>
        <row r="1516">
          <cell r="A1516">
            <v>0</v>
          </cell>
          <cell r="B1516">
            <v>0</v>
          </cell>
          <cell r="C1516">
            <v>0</v>
          </cell>
          <cell r="D1516">
            <v>0</v>
          </cell>
          <cell r="E1516">
            <v>0</v>
          </cell>
          <cell r="F1516">
            <v>0</v>
          </cell>
          <cell r="G1516">
            <v>0</v>
          </cell>
          <cell r="H1516">
            <v>0</v>
          </cell>
          <cell r="I1516">
            <v>0</v>
          </cell>
        </row>
        <row r="1517">
          <cell r="A1517">
            <v>0</v>
          </cell>
          <cell r="B1517">
            <v>0</v>
          </cell>
          <cell r="C1517">
            <v>0</v>
          </cell>
          <cell r="D1517">
            <v>0</v>
          </cell>
          <cell r="E1517" t="str">
            <v>ADECUACION DE LAS INSTALACIONES DE LA INSTITUCION EDUCATIVA JESUS MARIA AGUIRRE CHARRY 
DEL MUNICIPIO DE AIPE, HUILA</v>
          </cell>
          <cell r="F1517">
            <v>0</v>
          </cell>
          <cell r="G1517">
            <v>0</v>
          </cell>
          <cell r="H1517">
            <v>0</v>
          </cell>
          <cell r="I1517">
            <v>0</v>
          </cell>
          <cell r="J1517">
            <v>0</v>
          </cell>
        </row>
        <row r="1518">
          <cell r="A1518">
            <v>0</v>
          </cell>
          <cell r="B1518">
            <v>0</v>
          </cell>
          <cell r="C1518">
            <v>0</v>
          </cell>
          <cell r="D1518">
            <v>0</v>
          </cell>
          <cell r="E1518" t="str">
            <v>ANÁLISIS DE PRECIOS UNITARIOS      A.P.U.</v>
          </cell>
          <cell r="F1518">
            <v>0</v>
          </cell>
          <cell r="G1518">
            <v>0</v>
          </cell>
          <cell r="H1518">
            <v>0</v>
          </cell>
          <cell r="I1518">
            <v>0</v>
          </cell>
          <cell r="J1518">
            <v>0</v>
          </cell>
        </row>
        <row r="1519">
          <cell r="A1519">
            <v>0</v>
          </cell>
          <cell r="B1519">
            <v>0</v>
          </cell>
          <cell r="C1519">
            <v>0</v>
          </cell>
          <cell r="D1519">
            <v>0</v>
          </cell>
          <cell r="E1519">
            <v>0</v>
          </cell>
          <cell r="F1519">
            <v>0</v>
          </cell>
          <cell r="G1519">
            <v>0</v>
          </cell>
          <cell r="H1519">
            <v>0</v>
          </cell>
          <cell r="I1519">
            <v>0</v>
          </cell>
          <cell r="J1519">
            <v>0</v>
          </cell>
        </row>
        <row r="1520">
          <cell r="A1520">
            <v>0</v>
          </cell>
          <cell r="B1520">
            <v>0</v>
          </cell>
          <cell r="C1520">
            <v>0</v>
          </cell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H1520">
            <v>0</v>
          </cell>
          <cell r="I1520">
            <v>0</v>
          </cell>
          <cell r="J1520">
            <v>0</v>
          </cell>
        </row>
        <row r="1521">
          <cell r="A1521">
            <v>0</v>
          </cell>
          <cell r="B1521">
            <v>0</v>
          </cell>
          <cell r="C1521">
            <v>0</v>
          </cell>
          <cell r="D1521" t="str">
            <v>CAPITULO</v>
          </cell>
          <cell r="E1521" t="str">
            <v>ITEM</v>
          </cell>
          <cell r="F1521" t="str">
            <v>DESCRIPCION</v>
          </cell>
          <cell r="G1521">
            <v>0</v>
          </cell>
          <cell r="H1521">
            <v>0</v>
          </cell>
          <cell r="I1521">
            <v>0</v>
          </cell>
          <cell r="J1521" t="str">
            <v>UNIDAD</v>
          </cell>
        </row>
        <row r="1522">
          <cell r="B1522" t="str">
            <v>Partida</v>
          </cell>
          <cell r="C1522">
            <v>0</v>
          </cell>
          <cell r="D1522" t="str">
            <v>2.5</v>
          </cell>
          <cell r="E1522" t="str">
            <v>2.5.1</v>
          </cell>
          <cell r="F1522" t="str">
            <v>SUMINISTRO E INSTALACION DE BEBEDERO INCLUYE LLENADO DE BOTELLA</v>
          </cell>
          <cell r="G1522">
            <v>0</v>
          </cell>
          <cell r="H1522">
            <v>0</v>
          </cell>
          <cell r="I1522">
            <v>0</v>
          </cell>
          <cell r="J1522" t="str">
            <v>UND</v>
          </cell>
        </row>
        <row r="1523">
          <cell r="A1523">
            <v>0</v>
          </cell>
          <cell r="B1523">
            <v>0</v>
          </cell>
          <cell r="C1523">
            <v>0</v>
          </cell>
          <cell r="D1523" t="str">
            <v>MAQUINARIA, HERRAMIENTA Y EQUIPO PUESTO EN OBRA</v>
          </cell>
          <cell r="E1523">
            <v>0</v>
          </cell>
          <cell r="F1523">
            <v>0</v>
          </cell>
          <cell r="G1523">
            <v>0</v>
          </cell>
          <cell r="H1523">
            <v>0</v>
          </cell>
          <cell r="I1523">
            <v>0</v>
          </cell>
          <cell r="J1523">
            <v>0</v>
          </cell>
        </row>
        <row r="1524">
          <cell r="A1524">
            <v>0</v>
          </cell>
          <cell r="B1524">
            <v>0</v>
          </cell>
          <cell r="C1524">
            <v>0</v>
          </cell>
          <cell r="D1524" t="str">
            <v>DESCRIPCION</v>
          </cell>
          <cell r="E1524">
            <v>0</v>
          </cell>
          <cell r="F1524" t="str">
            <v>UND</v>
          </cell>
          <cell r="G1524" t="str">
            <v>Vr. Unitario</v>
          </cell>
          <cell r="H1524" t="str">
            <v>Redndim.</v>
          </cell>
          <cell r="I1524" t="str">
            <v>Vr Total</v>
          </cell>
          <cell r="J1524">
            <v>0</v>
          </cell>
        </row>
        <row r="1525">
          <cell r="A1525" t="str">
            <v xml:space="preserve">HM           </v>
          </cell>
          <cell r="B1525" t="str">
            <v>Maquinaria</v>
          </cell>
          <cell r="C1525">
            <v>0</v>
          </cell>
          <cell r="D1525" t="str">
            <v>HERRAMIENTA MENOR</v>
          </cell>
          <cell r="E1525">
            <v>0</v>
          </cell>
          <cell r="F1525" t="str">
            <v>UND</v>
          </cell>
          <cell r="G1525">
            <v>1300</v>
          </cell>
          <cell r="H1525">
            <v>4</v>
          </cell>
          <cell r="I1525">
            <v>5200</v>
          </cell>
          <cell r="J1525">
            <v>0</v>
          </cell>
        </row>
        <row r="1526">
          <cell r="A1526">
            <v>0</v>
          </cell>
          <cell r="B1526">
            <v>0</v>
          </cell>
          <cell r="C1526">
            <v>0</v>
          </cell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H1526">
            <v>0</v>
          </cell>
          <cell r="I1526">
            <v>0</v>
          </cell>
          <cell r="J1526">
            <v>0</v>
          </cell>
        </row>
        <row r="1527">
          <cell r="A1527">
            <v>0</v>
          </cell>
          <cell r="B1527">
            <v>0</v>
          </cell>
          <cell r="C1527">
            <v>0</v>
          </cell>
          <cell r="D1527">
            <v>0</v>
          </cell>
          <cell r="E1527">
            <v>0</v>
          </cell>
          <cell r="F1527">
            <v>0</v>
          </cell>
          <cell r="G1527">
            <v>0</v>
          </cell>
          <cell r="H1527">
            <v>0</v>
          </cell>
          <cell r="I1527">
            <v>0</v>
          </cell>
          <cell r="J1527">
            <v>0</v>
          </cell>
        </row>
        <row r="1528">
          <cell r="A1528">
            <v>0</v>
          </cell>
          <cell r="B1528">
            <v>0</v>
          </cell>
          <cell r="C1528">
            <v>0</v>
          </cell>
          <cell r="D1528">
            <v>0</v>
          </cell>
          <cell r="E1528">
            <v>0</v>
          </cell>
          <cell r="F1528">
            <v>0</v>
          </cell>
          <cell r="G1528">
            <v>0</v>
          </cell>
          <cell r="H1528">
            <v>0</v>
          </cell>
          <cell r="I1528">
            <v>0</v>
          </cell>
          <cell r="J1528">
            <v>0</v>
          </cell>
        </row>
        <row r="1529">
          <cell r="A1529">
            <v>0</v>
          </cell>
          <cell r="B1529">
            <v>0</v>
          </cell>
          <cell r="C1529">
            <v>0</v>
          </cell>
          <cell r="D1529" t="str">
            <v>SUBTOTAL</v>
          </cell>
          <cell r="E1529">
            <v>0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5200</v>
          </cell>
        </row>
        <row r="1530">
          <cell r="A1530">
            <v>0</v>
          </cell>
          <cell r="B1530">
            <v>0</v>
          </cell>
          <cell r="C1530">
            <v>0</v>
          </cell>
          <cell r="D1530" t="str">
            <v>MATERIALES</v>
          </cell>
          <cell r="E1530">
            <v>0</v>
          </cell>
          <cell r="F1530">
            <v>0</v>
          </cell>
          <cell r="G1530">
            <v>0</v>
          </cell>
          <cell r="H1530">
            <v>0</v>
          </cell>
          <cell r="I1530">
            <v>0</v>
          </cell>
          <cell r="J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  <cell r="D1531" t="str">
            <v>DESCRIPCION</v>
          </cell>
          <cell r="E1531">
            <v>0</v>
          </cell>
          <cell r="F1531" t="str">
            <v>UND</v>
          </cell>
          <cell r="G1531" t="str">
            <v>Vr. Unitario</v>
          </cell>
          <cell r="H1531" t="str">
            <v>Redndim.</v>
          </cell>
          <cell r="I1531" t="str">
            <v>Vr Total</v>
          </cell>
          <cell r="J1531">
            <v>0</v>
          </cell>
        </row>
        <row r="1532">
          <cell r="A1532" t="str">
            <v>BEBEDEROBOTEL</v>
          </cell>
          <cell r="B1532" t="str">
            <v>Material</v>
          </cell>
          <cell r="C1532">
            <v>0</v>
          </cell>
          <cell r="D1532" t="str">
            <v>ESTACION DE LLENADO DE BOTELLAS ANTIVANDALICA</v>
          </cell>
          <cell r="E1532">
            <v>0</v>
          </cell>
          <cell r="F1532" t="str">
            <v>UND</v>
          </cell>
          <cell r="G1532">
            <v>8198475</v>
          </cell>
          <cell r="H1532">
            <v>1</v>
          </cell>
          <cell r="I1532">
            <v>8198475</v>
          </cell>
          <cell r="J1532">
            <v>0</v>
          </cell>
        </row>
        <row r="1533">
          <cell r="A1533" t="str">
            <v xml:space="preserve">TUBOPVC1-2   </v>
          </cell>
          <cell r="B1533" t="str">
            <v>Material</v>
          </cell>
          <cell r="C1533">
            <v>0</v>
          </cell>
          <cell r="D1533" t="str">
            <v>TUBERIA PVC P 1/2"</v>
          </cell>
          <cell r="E1533">
            <v>0</v>
          </cell>
          <cell r="F1533" t="str">
            <v>M</v>
          </cell>
          <cell r="G1533">
            <v>2000</v>
          </cell>
          <cell r="H1533">
            <v>15</v>
          </cell>
          <cell r="I1533">
            <v>30000</v>
          </cell>
          <cell r="J1533">
            <v>0</v>
          </cell>
        </row>
        <row r="1534">
          <cell r="A1534" t="str">
            <v xml:space="preserve">SOLDADURAPVC </v>
          </cell>
          <cell r="B1534" t="str">
            <v>Material</v>
          </cell>
          <cell r="C1534">
            <v>0</v>
          </cell>
          <cell r="D1534" t="str">
            <v>SOLDADURA PVC 1/4</v>
          </cell>
          <cell r="E1534">
            <v>0</v>
          </cell>
          <cell r="F1534" t="str">
            <v>UN</v>
          </cell>
          <cell r="G1534">
            <v>77190</v>
          </cell>
          <cell r="H1534">
            <v>0.3</v>
          </cell>
          <cell r="I1534">
            <v>23157</v>
          </cell>
          <cell r="J1534">
            <v>0</v>
          </cell>
        </row>
        <row r="1535">
          <cell r="A1535" t="str">
            <v xml:space="preserve">UNIONPVCP1-2 </v>
          </cell>
          <cell r="B1535" t="str">
            <v>Material</v>
          </cell>
          <cell r="C1535">
            <v>0</v>
          </cell>
          <cell r="D1535" t="str">
            <v>UNION PVC P 1/2"</v>
          </cell>
          <cell r="E1535">
            <v>0</v>
          </cell>
          <cell r="F1535" t="str">
            <v>UN</v>
          </cell>
          <cell r="G1535">
            <v>400</v>
          </cell>
          <cell r="H1535">
            <v>4</v>
          </cell>
          <cell r="I1535">
            <v>1600</v>
          </cell>
          <cell r="J1535">
            <v>0</v>
          </cell>
        </row>
        <row r="1536">
          <cell r="A1536" t="str">
            <v xml:space="preserve">LIMPIADORPVC </v>
          </cell>
          <cell r="B1536" t="str">
            <v>Material</v>
          </cell>
          <cell r="C1536">
            <v>0</v>
          </cell>
          <cell r="D1536" t="str">
            <v>LIMPIADOR PVC 1/4</v>
          </cell>
          <cell r="E1536">
            <v>0</v>
          </cell>
          <cell r="F1536" t="str">
            <v>UND</v>
          </cell>
          <cell r="G1536">
            <v>35000</v>
          </cell>
          <cell r="H1536">
            <v>0.2</v>
          </cell>
          <cell r="I1536">
            <v>7000</v>
          </cell>
          <cell r="J1536">
            <v>0</v>
          </cell>
        </row>
        <row r="1537">
          <cell r="A1537" t="str">
            <v xml:space="preserve">TUBPVCS3     </v>
          </cell>
          <cell r="B1537" t="str">
            <v>Material</v>
          </cell>
          <cell r="C1537">
            <v>0</v>
          </cell>
          <cell r="D1537" t="str">
            <v>TUBO PVC S 3"</v>
          </cell>
          <cell r="E1537">
            <v>0</v>
          </cell>
          <cell r="F1537" t="str">
            <v>M</v>
          </cell>
          <cell r="G1537">
            <v>14000</v>
          </cell>
          <cell r="H1537">
            <v>15</v>
          </cell>
          <cell r="I1537">
            <v>210000</v>
          </cell>
          <cell r="J1537">
            <v>0</v>
          </cell>
        </row>
        <row r="1538">
          <cell r="A1538" t="str">
            <v xml:space="preserve">CODOPVCS3    </v>
          </cell>
          <cell r="B1538" t="str">
            <v>Material</v>
          </cell>
          <cell r="C1538">
            <v>0</v>
          </cell>
          <cell r="D1538" t="str">
            <v>CODO PVC S 3"</v>
          </cell>
          <cell r="E1538">
            <v>0</v>
          </cell>
          <cell r="F1538" t="str">
            <v>UN</v>
          </cell>
          <cell r="G1538">
            <v>7000</v>
          </cell>
          <cell r="H1538">
            <v>3</v>
          </cell>
          <cell r="I1538">
            <v>21000</v>
          </cell>
          <cell r="J1538">
            <v>0</v>
          </cell>
        </row>
        <row r="1539">
          <cell r="A1539">
            <v>0</v>
          </cell>
          <cell r="B1539">
            <v>0</v>
          </cell>
          <cell r="C1539">
            <v>0</v>
          </cell>
          <cell r="D1539" t="str">
            <v>SUBTOTAL</v>
          </cell>
          <cell r="E1539">
            <v>0</v>
          </cell>
          <cell r="F1539">
            <v>0</v>
          </cell>
          <cell r="G1539">
            <v>0</v>
          </cell>
          <cell r="H1539">
            <v>0</v>
          </cell>
          <cell r="I1539">
            <v>0</v>
          </cell>
          <cell r="J1539">
            <v>8491232</v>
          </cell>
        </row>
        <row r="1540">
          <cell r="A1540">
            <v>0</v>
          </cell>
          <cell r="B1540">
            <v>0</v>
          </cell>
          <cell r="C1540">
            <v>0</v>
          </cell>
          <cell r="D1540" t="str">
            <v>MANO DE OBRA</v>
          </cell>
          <cell r="E1540">
            <v>0</v>
          </cell>
          <cell r="F1540">
            <v>0</v>
          </cell>
          <cell r="G1540">
            <v>0</v>
          </cell>
          <cell r="H1540">
            <v>0</v>
          </cell>
          <cell r="I1540">
            <v>0</v>
          </cell>
          <cell r="J1540">
            <v>0</v>
          </cell>
        </row>
        <row r="1541">
          <cell r="A1541">
            <v>0</v>
          </cell>
          <cell r="B1541">
            <v>0</v>
          </cell>
          <cell r="C1541">
            <v>0</v>
          </cell>
          <cell r="D1541" t="str">
            <v>DESCRIPCION</v>
          </cell>
          <cell r="E1541">
            <v>0</v>
          </cell>
          <cell r="F1541" t="str">
            <v>UND</v>
          </cell>
          <cell r="G1541" t="str">
            <v>Vr. Unitario</v>
          </cell>
          <cell r="H1541" t="str">
            <v>Redndim.</v>
          </cell>
          <cell r="I1541" t="str">
            <v>Vr Total</v>
          </cell>
          <cell r="J1541">
            <v>0</v>
          </cell>
        </row>
        <row r="1542">
          <cell r="A1542" t="str">
            <v xml:space="preserve">1OF1AY       </v>
          </cell>
          <cell r="B1542" t="str">
            <v>Mano de obra</v>
          </cell>
          <cell r="C1542">
            <v>0</v>
          </cell>
          <cell r="D1542" t="str">
            <v>MANO DE OBRA ALBAÑILERIA (1 OFICIAL - 1 AYUDANTE)</v>
          </cell>
          <cell r="E1542">
            <v>0</v>
          </cell>
          <cell r="F1542" t="str">
            <v>HR</v>
          </cell>
          <cell r="G1542">
            <v>16784</v>
          </cell>
          <cell r="H1542">
            <v>10</v>
          </cell>
          <cell r="I1542">
            <v>167840</v>
          </cell>
          <cell r="J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  <cell r="D1543">
            <v>0</v>
          </cell>
          <cell r="E1543">
            <v>0</v>
          </cell>
          <cell r="F1543">
            <v>0</v>
          </cell>
          <cell r="G1543">
            <v>0</v>
          </cell>
          <cell r="H1543">
            <v>0</v>
          </cell>
          <cell r="I1543">
            <v>0</v>
          </cell>
          <cell r="J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  <cell r="D1544">
            <v>0</v>
          </cell>
          <cell r="E1544">
            <v>0</v>
          </cell>
          <cell r="F1544">
            <v>0</v>
          </cell>
          <cell r="G1544">
            <v>0</v>
          </cell>
          <cell r="H1544">
            <v>0</v>
          </cell>
          <cell r="I1544">
            <v>0</v>
          </cell>
          <cell r="J1544">
            <v>0</v>
          </cell>
        </row>
        <row r="1545">
          <cell r="A1545">
            <v>0</v>
          </cell>
          <cell r="B1545">
            <v>0</v>
          </cell>
          <cell r="C1545">
            <v>0</v>
          </cell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H1545">
            <v>0</v>
          </cell>
          <cell r="I1545">
            <v>0</v>
          </cell>
          <cell r="J1545">
            <v>0</v>
          </cell>
        </row>
        <row r="1546">
          <cell r="A1546">
            <v>0</v>
          </cell>
          <cell r="B1546">
            <v>0</v>
          </cell>
          <cell r="C1546">
            <v>0</v>
          </cell>
          <cell r="D1546" t="str">
            <v>SUBTOTAL</v>
          </cell>
          <cell r="E1546">
            <v>0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167840</v>
          </cell>
        </row>
        <row r="1547">
          <cell r="A1547">
            <v>0</v>
          </cell>
          <cell r="B1547">
            <v>0</v>
          </cell>
          <cell r="C1547">
            <v>0</v>
          </cell>
          <cell r="D1547" t="str">
            <v>TRANSPORTE</v>
          </cell>
          <cell r="E1547">
            <v>0</v>
          </cell>
          <cell r="F1547">
            <v>0</v>
          </cell>
          <cell r="G1547">
            <v>0</v>
          </cell>
          <cell r="H1547">
            <v>0</v>
          </cell>
          <cell r="I1547">
            <v>0</v>
          </cell>
          <cell r="J1547">
            <v>0</v>
          </cell>
        </row>
        <row r="1548">
          <cell r="A1548">
            <v>0</v>
          </cell>
          <cell r="B1548">
            <v>0</v>
          </cell>
          <cell r="C1548">
            <v>0</v>
          </cell>
          <cell r="D1548" t="str">
            <v>DESCRIPCION</v>
          </cell>
          <cell r="E1548">
            <v>0</v>
          </cell>
          <cell r="F1548" t="str">
            <v>UND</v>
          </cell>
          <cell r="G1548" t="str">
            <v>Vr. Unitario</v>
          </cell>
          <cell r="H1548" t="str">
            <v>Redndim.</v>
          </cell>
          <cell r="I1548" t="str">
            <v>Vr Total</v>
          </cell>
          <cell r="J1548">
            <v>0</v>
          </cell>
        </row>
        <row r="1549">
          <cell r="A1549" t="str">
            <v>TBEBEDERO</v>
          </cell>
          <cell r="B1549" t="str">
            <v>Otros</v>
          </cell>
          <cell r="C1549">
            <v>0</v>
          </cell>
          <cell r="D1549" t="str">
            <v>TRANSPORTE ESTACION DE LLENADO DE BOTELLAS</v>
          </cell>
          <cell r="E1549">
            <v>0</v>
          </cell>
          <cell r="F1549" t="str">
            <v>UND</v>
          </cell>
          <cell r="G1549">
            <v>300000</v>
          </cell>
          <cell r="H1549">
            <v>1</v>
          </cell>
          <cell r="I1549">
            <v>300000</v>
          </cell>
          <cell r="J1549">
            <v>0</v>
          </cell>
        </row>
        <row r="1550">
          <cell r="A1550">
            <v>0</v>
          </cell>
          <cell r="B1550">
            <v>0</v>
          </cell>
          <cell r="C1550">
            <v>0</v>
          </cell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H1550">
            <v>0</v>
          </cell>
          <cell r="I1550">
            <v>0</v>
          </cell>
          <cell r="J1550">
            <v>0</v>
          </cell>
        </row>
        <row r="1551">
          <cell r="A1551">
            <v>0</v>
          </cell>
          <cell r="B1551">
            <v>0</v>
          </cell>
          <cell r="C1551">
            <v>0</v>
          </cell>
          <cell r="D1551">
            <v>0</v>
          </cell>
          <cell r="E1551">
            <v>0</v>
          </cell>
          <cell r="F1551">
            <v>0</v>
          </cell>
          <cell r="G1551">
            <v>0</v>
          </cell>
          <cell r="H1551">
            <v>0</v>
          </cell>
          <cell r="I1551">
            <v>0</v>
          </cell>
          <cell r="J1551">
            <v>0</v>
          </cell>
        </row>
        <row r="1552">
          <cell r="A1552">
            <v>0</v>
          </cell>
          <cell r="B1552">
            <v>0</v>
          </cell>
          <cell r="C1552">
            <v>0</v>
          </cell>
          <cell r="D1552">
            <v>0</v>
          </cell>
          <cell r="E1552">
            <v>0</v>
          </cell>
          <cell r="F1552">
            <v>0</v>
          </cell>
          <cell r="G1552">
            <v>0</v>
          </cell>
          <cell r="H1552">
            <v>0</v>
          </cell>
          <cell r="I1552">
            <v>0</v>
          </cell>
          <cell r="J1552">
            <v>0</v>
          </cell>
        </row>
        <row r="1553">
          <cell r="A1553">
            <v>0</v>
          </cell>
          <cell r="B1553">
            <v>0</v>
          </cell>
          <cell r="C1553">
            <v>0</v>
          </cell>
          <cell r="D1553" t="str">
            <v>SUBTOTAL</v>
          </cell>
          <cell r="E1553">
            <v>0</v>
          </cell>
          <cell r="F1553">
            <v>0</v>
          </cell>
          <cell r="G1553">
            <v>0</v>
          </cell>
          <cell r="H1553">
            <v>0</v>
          </cell>
          <cell r="I1553">
            <v>0</v>
          </cell>
          <cell r="J1553">
            <v>300000</v>
          </cell>
        </row>
        <row r="1554">
          <cell r="A1554">
            <v>0</v>
          </cell>
          <cell r="B1554">
            <v>0</v>
          </cell>
          <cell r="C1554">
            <v>0</v>
          </cell>
          <cell r="D1554">
            <v>0</v>
          </cell>
          <cell r="E1554">
            <v>0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  <cell r="J1554">
            <v>0</v>
          </cell>
        </row>
        <row r="1555">
          <cell r="A1555" t="str">
            <v>2.5.1</v>
          </cell>
          <cell r="B1555">
            <v>0</v>
          </cell>
          <cell r="C1555">
            <v>0</v>
          </cell>
          <cell r="D1555" t="str">
            <v>TOTAL COSTO UNITARIO</v>
          </cell>
          <cell r="E1555">
            <v>0</v>
          </cell>
          <cell r="F1555">
            <v>0</v>
          </cell>
          <cell r="G1555">
            <v>0</v>
          </cell>
          <cell r="H1555">
            <v>0</v>
          </cell>
          <cell r="I1555">
            <v>0</v>
          </cell>
          <cell r="J1555">
            <v>8964272</v>
          </cell>
        </row>
        <row r="1556">
          <cell r="A1556">
            <v>0</v>
          </cell>
          <cell r="B1556">
            <v>0</v>
          </cell>
          <cell r="C1556">
            <v>0</v>
          </cell>
          <cell r="E1556">
            <v>0</v>
          </cell>
          <cell r="F1556">
            <v>0</v>
          </cell>
          <cell r="H1556">
            <v>0</v>
          </cell>
          <cell r="I1556">
            <v>0</v>
          </cell>
        </row>
        <row r="1557">
          <cell r="A1557">
            <v>0</v>
          </cell>
          <cell r="B1557">
            <v>0</v>
          </cell>
          <cell r="C1557">
            <v>0</v>
          </cell>
          <cell r="D1557">
            <v>0</v>
          </cell>
          <cell r="E1557">
            <v>0</v>
          </cell>
          <cell r="F1557">
            <v>0</v>
          </cell>
          <cell r="G1557">
            <v>0</v>
          </cell>
          <cell r="H1557">
            <v>0</v>
          </cell>
          <cell r="I1557">
            <v>0</v>
          </cell>
        </row>
        <row r="1558">
          <cell r="A1558">
            <v>0</v>
          </cell>
          <cell r="B1558">
            <v>0</v>
          </cell>
          <cell r="C1558">
            <v>0</v>
          </cell>
          <cell r="D1558">
            <v>0</v>
          </cell>
          <cell r="E1558" t="str">
            <v>ADECUACION DE LAS INSTALACIONES DE LA INSTITUCION EDUCATIVA JESUS MARIA AGUIRRE CHARRY 
DEL MUNICIPIO DE AIPE, HUILA</v>
          </cell>
          <cell r="F1558">
            <v>0</v>
          </cell>
          <cell r="G1558">
            <v>0</v>
          </cell>
          <cell r="H1558">
            <v>0</v>
          </cell>
          <cell r="I1558">
            <v>0</v>
          </cell>
          <cell r="J1558">
            <v>0</v>
          </cell>
        </row>
        <row r="1559">
          <cell r="A1559">
            <v>0</v>
          </cell>
          <cell r="B1559">
            <v>0</v>
          </cell>
          <cell r="C1559">
            <v>0</v>
          </cell>
          <cell r="D1559">
            <v>0</v>
          </cell>
          <cell r="E1559" t="str">
            <v>ANÁLISIS DE PRECIOS UNITARIOS      A.P.U.</v>
          </cell>
          <cell r="F1559">
            <v>0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</row>
        <row r="1560">
          <cell r="A1560">
            <v>0</v>
          </cell>
          <cell r="B1560">
            <v>0</v>
          </cell>
          <cell r="C1560">
            <v>0</v>
          </cell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</row>
        <row r="1561">
          <cell r="A1561">
            <v>0</v>
          </cell>
          <cell r="B1561">
            <v>0</v>
          </cell>
          <cell r="C1561">
            <v>0</v>
          </cell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H1561">
            <v>0</v>
          </cell>
          <cell r="I1561">
            <v>0</v>
          </cell>
          <cell r="J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  <cell r="D1562" t="str">
            <v>CAPITULO</v>
          </cell>
          <cell r="E1562" t="str">
            <v>ITEM</v>
          </cell>
          <cell r="F1562" t="str">
            <v>DESCRIPCION</v>
          </cell>
          <cell r="G1562">
            <v>0</v>
          </cell>
          <cell r="H1562">
            <v>0</v>
          </cell>
          <cell r="I1562">
            <v>0</v>
          </cell>
          <cell r="J1562" t="str">
            <v>UNIDAD</v>
          </cell>
        </row>
        <row r="1563">
          <cell r="B1563" t="str">
            <v>Partida</v>
          </cell>
          <cell r="C1563">
            <v>0</v>
          </cell>
          <cell r="D1563" t="str">
            <v>3.1</v>
          </cell>
          <cell r="E1563" t="str">
            <v>3.1.1</v>
          </cell>
          <cell r="F1563" t="str">
            <v>SUMINISTRO E INSTALACION DE PINTURA EPOXICA</v>
          </cell>
          <cell r="G1563">
            <v>0</v>
          </cell>
          <cell r="H1563">
            <v>0</v>
          </cell>
          <cell r="I1563">
            <v>0</v>
          </cell>
          <cell r="J1563" t="str">
            <v>M2</v>
          </cell>
        </row>
        <row r="1564">
          <cell r="A1564">
            <v>0</v>
          </cell>
          <cell r="B1564">
            <v>0</v>
          </cell>
          <cell r="C1564">
            <v>0</v>
          </cell>
          <cell r="D1564" t="str">
            <v>MAQUINARIA, HERRAMIENTA Y EQUIPO PUESTO EN OBRA</v>
          </cell>
          <cell r="E1564">
            <v>0</v>
          </cell>
          <cell r="F1564">
            <v>0</v>
          </cell>
          <cell r="G1564">
            <v>0</v>
          </cell>
          <cell r="H1564">
            <v>0</v>
          </cell>
          <cell r="I1564">
            <v>0</v>
          </cell>
          <cell r="J1564">
            <v>0</v>
          </cell>
        </row>
        <row r="1565">
          <cell r="A1565">
            <v>0</v>
          </cell>
          <cell r="B1565">
            <v>0</v>
          </cell>
          <cell r="C1565">
            <v>0</v>
          </cell>
          <cell r="D1565" t="str">
            <v>DESCRIPCION</v>
          </cell>
          <cell r="E1565">
            <v>0</v>
          </cell>
          <cell r="F1565" t="str">
            <v>UND</v>
          </cell>
          <cell r="G1565" t="str">
            <v>Vr. Unitario</v>
          </cell>
          <cell r="H1565" t="str">
            <v>Redndim.</v>
          </cell>
          <cell r="I1565" t="str">
            <v>Vr Total</v>
          </cell>
          <cell r="J1565">
            <v>0</v>
          </cell>
        </row>
        <row r="1566">
          <cell r="A1566" t="str">
            <v xml:space="preserve">HM           </v>
          </cell>
          <cell r="B1566" t="str">
            <v>Maquinaria</v>
          </cell>
          <cell r="C1566">
            <v>0</v>
          </cell>
          <cell r="D1566" t="str">
            <v>HERRAMIENTA MENOR</v>
          </cell>
          <cell r="E1566">
            <v>0</v>
          </cell>
          <cell r="F1566" t="str">
            <v>UND</v>
          </cell>
          <cell r="G1566">
            <v>1300</v>
          </cell>
          <cell r="H1566">
            <v>0.1</v>
          </cell>
          <cell r="I1566">
            <v>130</v>
          </cell>
          <cell r="J1566">
            <v>0</v>
          </cell>
        </row>
        <row r="1567">
          <cell r="A1567" t="str">
            <v xml:space="preserve">ANDAMIO      </v>
          </cell>
          <cell r="B1567" t="str">
            <v>Maquinaria</v>
          </cell>
          <cell r="C1567">
            <v>0</v>
          </cell>
          <cell r="D1567" t="str">
            <v>ANDAMIO INCLUYE TABLON</v>
          </cell>
          <cell r="E1567">
            <v>0</v>
          </cell>
          <cell r="F1567" t="str">
            <v>DIA</v>
          </cell>
          <cell r="G1567">
            <v>3000</v>
          </cell>
          <cell r="H1567">
            <v>0.1</v>
          </cell>
          <cell r="I1567">
            <v>300</v>
          </cell>
          <cell r="J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  <cell r="D1568">
            <v>0</v>
          </cell>
          <cell r="E1568">
            <v>0</v>
          </cell>
          <cell r="F1568">
            <v>0</v>
          </cell>
          <cell r="G1568">
            <v>0</v>
          </cell>
          <cell r="H1568">
            <v>0</v>
          </cell>
          <cell r="I1568">
            <v>0</v>
          </cell>
          <cell r="J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  <cell r="D1569">
            <v>0</v>
          </cell>
          <cell r="E1569">
            <v>0</v>
          </cell>
          <cell r="F1569">
            <v>0</v>
          </cell>
          <cell r="G1569">
            <v>0</v>
          </cell>
          <cell r="H1569">
            <v>0</v>
          </cell>
          <cell r="I1569">
            <v>0</v>
          </cell>
          <cell r="J1569">
            <v>0</v>
          </cell>
        </row>
        <row r="1570">
          <cell r="A1570">
            <v>0</v>
          </cell>
          <cell r="B1570">
            <v>0</v>
          </cell>
          <cell r="C1570">
            <v>0</v>
          </cell>
          <cell r="D1570" t="str">
            <v>SUBTOTAL</v>
          </cell>
          <cell r="E1570">
            <v>0</v>
          </cell>
          <cell r="F1570">
            <v>0</v>
          </cell>
          <cell r="G1570">
            <v>0</v>
          </cell>
          <cell r="H1570">
            <v>0</v>
          </cell>
          <cell r="I1570">
            <v>0</v>
          </cell>
          <cell r="J1570">
            <v>430</v>
          </cell>
        </row>
        <row r="1571">
          <cell r="A1571">
            <v>0</v>
          </cell>
          <cell r="B1571">
            <v>0</v>
          </cell>
          <cell r="C1571">
            <v>0</v>
          </cell>
          <cell r="D1571" t="str">
            <v>MATERIALES</v>
          </cell>
          <cell r="E1571">
            <v>0</v>
          </cell>
          <cell r="F1571">
            <v>0</v>
          </cell>
          <cell r="G1571">
            <v>0</v>
          </cell>
          <cell r="H1571">
            <v>0</v>
          </cell>
          <cell r="I1571">
            <v>0</v>
          </cell>
          <cell r="J1571">
            <v>0</v>
          </cell>
        </row>
        <row r="1572">
          <cell r="A1572">
            <v>0</v>
          </cell>
          <cell r="B1572">
            <v>0</v>
          </cell>
          <cell r="C1572">
            <v>0</v>
          </cell>
          <cell r="D1572" t="str">
            <v>DESCRIPCION</v>
          </cell>
          <cell r="E1572">
            <v>0</v>
          </cell>
          <cell r="F1572" t="str">
            <v>UND</v>
          </cell>
          <cell r="G1572" t="str">
            <v>Vr. Unitario</v>
          </cell>
          <cell r="H1572" t="str">
            <v>Redndim.</v>
          </cell>
          <cell r="I1572" t="str">
            <v>Vr Total</v>
          </cell>
          <cell r="J1572">
            <v>0</v>
          </cell>
        </row>
        <row r="1573">
          <cell r="A1573" t="str">
            <v>CINTAENMASCAR</v>
          </cell>
          <cell r="B1573" t="str">
            <v>Material</v>
          </cell>
          <cell r="C1573">
            <v>0</v>
          </cell>
          <cell r="D1573" t="str">
            <v>CINTA DE ENMASCARAR</v>
          </cell>
          <cell r="E1573">
            <v>0</v>
          </cell>
          <cell r="F1573" t="str">
            <v>ROLL</v>
          </cell>
          <cell r="G1573">
            <v>3500</v>
          </cell>
          <cell r="H1573">
            <v>0.01</v>
          </cell>
          <cell r="I1573">
            <v>35</v>
          </cell>
          <cell r="J1573">
            <v>0</v>
          </cell>
        </row>
        <row r="1574">
          <cell r="A1574" t="str">
            <v xml:space="preserve">RODILLO7     </v>
          </cell>
          <cell r="B1574" t="str">
            <v>Material</v>
          </cell>
          <cell r="C1574">
            <v>0</v>
          </cell>
          <cell r="D1574" t="str">
            <v>RODILLO DE FELPA 7"</v>
          </cell>
          <cell r="E1574">
            <v>0</v>
          </cell>
          <cell r="F1574" t="str">
            <v>UND</v>
          </cell>
          <cell r="G1574">
            <v>8000</v>
          </cell>
          <cell r="H1574">
            <v>0.02</v>
          </cell>
          <cell r="I1574">
            <v>160</v>
          </cell>
          <cell r="J1574">
            <v>0</v>
          </cell>
        </row>
        <row r="1575">
          <cell r="A1575" t="str">
            <v xml:space="preserve">BROCHA2      </v>
          </cell>
          <cell r="B1575" t="str">
            <v>Material</v>
          </cell>
          <cell r="C1575">
            <v>0</v>
          </cell>
          <cell r="D1575" t="str">
            <v>BROCHA DE 2"</v>
          </cell>
          <cell r="E1575">
            <v>0</v>
          </cell>
          <cell r="F1575" t="str">
            <v>UND</v>
          </cell>
          <cell r="G1575">
            <v>5500</v>
          </cell>
          <cell r="H1575">
            <v>0.01</v>
          </cell>
          <cell r="I1575">
            <v>55</v>
          </cell>
          <cell r="J1575">
            <v>0</v>
          </cell>
        </row>
        <row r="1576">
          <cell r="A1576" t="str">
            <v xml:space="preserve">MASILLA      </v>
          </cell>
          <cell r="B1576" t="str">
            <v>Material</v>
          </cell>
          <cell r="C1576">
            <v>0</v>
          </cell>
          <cell r="D1576" t="str">
            <v>MASILLA</v>
          </cell>
          <cell r="E1576">
            <v>0</v>
          </cell>
          <cell r="F1576" t="str">
            <v>CUÑ</v>
          </cell>
          <cell r="G1576">
            <v>45000</v>
          </cell>
          <cell r="H1576">
            <v>0.03</v>
          </cell>
          <cell r="I1576">
            <v>1350</v>
          </cell>
          <cell r="J1576">
            <v>0</v>
          </cell>
        </row>
        <row r="1577">
          <cell r="A1577" t="str">
            <v>PINTURAEPOXIC</v>
          </cell>
          <cell r="B1577" t="str">
            <v>Material</v>
          </cell>
          <cell r="C1577">
            <v>0</v>
          </cell>
          <cell r="D1577" t="str">
            <v>PINTURA EPOXICA</v>
          </cell>
          <cell r="E1577">
            <v>0</v>
          </cell>
          <cell r="F1577" t="str">
            <v>GLN</v>
          </cell>
          <cell r="G1577">
            <v>180000</v>
          </cell>
          <cell r="H1577">
            <v>0.12</v>
          </cell>
          <cell r="I1577">
            <v>21600</v>
          </cell>
          <cell r="J1577">
            <v>0</v>
          </cell>
        </row>
        <row r="1578">
          <cell r="A1578">
            <v>0</v>
          </cell>
          <cell r="B1578">
            <v>0</v>
          </cell>
          <cell r="C1578">
            <v>0</v>
          </cell>
          <cell r="D1578" t="str">
            <v>SUBTOTAL</v>
          </cell>
          <cell r="E1578">
            <v>0</v>
          </cell>
          <cell r="F1578">
            <v>0</v>
          </cell>
          <cell r="G1578">
            <v>0</v>
          </cell>
          <cell r="H1578">
            <v>0</v>
          </cell>
          <cell r="I1578">
            <v>0</v>
          </cell>
          <cell r="J1578">
            <v>23200</v>
          </cell>
        </row>
        <row r="1579">
          <cell r="A1579">
            <v>0</v>
          </cell>
          <cell r="B1579">
            <v>0</v>
          </cell>
          <cell r="C1579">
            <v>0</v>
          </cell>
          <cell r="D1579" t="str">
            <v>MANO DE OBRA</v>
          </cell>
          <cell r="E1579">
            <v>0</v>
          </cell>
          <cell r="F1579">
            <v>0</v>
          </cell>
          <cell r="G1579">
            <v>0</v>
          </cell>
          <cell r="H1579">
            <v>0</v>
          </cell>
          <cell r="I1579">
            <v>0</v>
          </cell>
          <cell r="J1579">
            <v>0</v>
          </cell>
        </row>
        <row r="1580">
          <cell r="A1580">
            <v>0</v>
          </cell>
          <cell r="B1580">
            <v>0</v>
          </cell>
          <cell r="C1580">
            <v>0</v>
          </cell>
          <cell r="D1580" t="str">
            <v>DESCRIPCION</v>
          </cell>
          <cell r="E1580">
            <v>0</v>
          </cell>
          <cell r="F1580" t="str">
            <v>UND</v>
          </cell>
          <cell r="G1580" t="str">
            <v>Vr. Unitario</v>
          </cell>
          <cell r="H1580" t="str">
            <v>Redndim.</v>
          </cell>
          <cell r="I1580" t="str">
            <v>Vr Total</v>
          </cell>
          <cell r="J1580">
            <v>0</v>
          </cell>
        </row>
        <row r="1581">
          <cell r="A1581" t="str">
            <v xml:space="preserve">1OF1AY       </v>
          </cell>
          <cell r="B1581" t="str">
            <v>Mano de obra</v>
          </cell>
          <cell r="C1581">
            <v>0</v>
          </cell>
          <cell r="D1581" t="str">
            <v>MANO DE OBRA ALBAÑILERIA (1 OFICIAL - 1 AYUDANTE)</v>
          </cell>
          <cell r="E1581">
            <v>0</v>
          </cell>
          <cell r="F1581" t="str">
            <v>HR</v>
          </cell>
          <cell r="G1581">
            <v>16784</v>
          </cell>
          <cell r="H1581">
            <v>0.8</v>
          </cell>
          <cell r="I1581">
            <v>13427</v>
          </cell>
          <cell r="J1581">
            <v>0</v>
          </cell>
        </row>
        <row r="1582">
          <cell r="A1582">
            <v>0</v>
          </cell>
          <cell r="B1582">
            <v>0</v>
          </cell>
          <cell r="C1582">
            <v>0</v>
          </cell>
          <cell r="D1582">
            <v>0</v>
          </cell>
          <cell r="E1582">
            <v>0</v>
          </cell>
          <cell r="F1582">
            <v>0</v>
          </cell>
          <cell r="G1582">
            <v>0</v>
          </cell>
          <cell r="H1582">
            <v>0</v>
          </cell>
          <cell r="I1582">
            <v>0</v>
          </cell>
          <cell r="J1582">
            <v>0</v>
          </cell>
        </row>
        <row r="1583">
          <cell r="A1583">
            <v>0</v>
          </cell>
          <cell r="B1583">
            <v>0</v>
          </cell>
          <cell r="C1583">
            <v>0</v>
          </cell>
          <cell r="D1583">
            <v>0</v>
          </cell>
          <cell r="E1583">
            <v>0</v>
          </cell>
          <cell r="F1583">
            <v>0</v>
          </cell>
          <cell r="G1583">
            <v>0</v>
          </cell>
          <cell r="H1583">
            <v>0</v>
          </cell>
          <cell r="I1583">
            <v>0</v>
          </cell>
          <cell r="J1583">
            <v>0</v>
          </cell>
        </row>
        <row r="1584">
          <cell r="A1584">
            <v>0</v>
          </cell>
          <cell r="B1584">
            <v>0</v>
          </cell>
          <cell r="C1584">
            <v>0</v>
          </cell>
          <cell r="D1584">
            <v>0</v>
          </cell>
          <cell r="E1584">
            <v>0</v>
          </cell>
          <cell r="F1584">
            <v>0</v>
          </cell>
          <cell r="G1584">
            <v>0</v>
          </cell>
          <cell r="H1584">
            <v>0</v>
          </cell>
          <cell r="I1584">
            <v>0</v>
          </cell>
          <cell r="J1584">
            <v>0</v>
          </cell>
        </row>
        <row r="1585">
          <cell r="A1585">
            <v>0</v>
          </cell>
          <cell r="B1585">
            <v>0</v>
          </cell>
          <cell r="C1585">
            <v>0</v>
          </cell>
          <cell r="D1585" t="str">
            <v>SUBTOTAL</v>
          </cell>
          <cell r="E1585">
            <v>0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  <cell r="J1585">
            <v>13427</v>
          </cell>
        </row>
        <row r="1586">
          <cell r="A1586">
            <v>0</v>
          </cell>
          <cell r="B1586">
            <v>0</v>
          </cell>
          <cell r="C1586">
            <v>0</v>
          </cell>
          <cell r="D1586" t="str">
            <v>TRANSPORTE</v>
          </cell>
          <cell r="E1586">
            <v>0</v>
          </cell>
          <cell r="F1586">
            <v>0</v>
          </cell>
          <cell r="G1586">
            <v>0</v>
          </cell>
          <cell r="H1586">
            <v>0</v>
          </cell>
          <cell r="I1586">
            <v>0</v>
          </cell>
          <cell r="J1586">
            <v>0</v>
          </cell>
        </row>
        <row r="1587">
          <cell r="A1587">
            <v>0</v>
          </cell>
          <cell r="B1587">
            <v>0</v>
          </cell>
          <cell r="C1587">
            <v>0</v>
          </cell>
          <cell r="D1587" t="str">
            <v>DESCRIPCION</v>
          </cell>
          <cell r="E1587">
            <v>0</v>
          </cell>
          <cell r="F1587" t="str">
            <v>UND</v>
          </cell>
          <cell r="G1587" t="str">
            <v>Vr. Unitario</v>
          </cell>
          <cell r="H1587" t="str">
            <v>Redndim.</v>
          </cell>
          <cell r="I1587" t="str">
            <v>Vr Total</v>
          </cell>
          <cell r="J1587">
            <v>0</v>
          </cell>
        </row>
        <row r="1588">
          <cell r="A1588">
            <v>0</v>
          </cell>
          <cell r="B1588">
            <v>0</v>
          </cell>
          <cell r="C1588">
            <v>0</v>
          </cell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H1588">
            <v>0</v>
          </cell>
          <cell r="I1588">
            <v>0</v>
          </cell>
          <cell r="J1588">
            <v>0</v>
          </cell>
        </row>
        <row r="1589">
          <cell r="A1589">
            <v>0</v>
          </cell>
          <cell r="B1589">
            <v>0</v>
          </cell>
          <cell r="C1589">
            <v>0</v>
          </cell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H1589">
            <v>0</v>
          </cell>
          <cell r="I1589">
            <v>0</v>
          </cell>
          <cell r="J1589">
            <v>0</v>
          </cell>
        </row>
        <row r="1590">
          <cell r="A1590">
            <v>0</v>
          </cell>
          <cell r="B1590">
            <v>0</v>
          </cell>
          <cell r="C1590">
            <v>0</v>
          </cell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H1590">
            <v>0</v>
          </cell>
          <cell r="I1590">
            <v>0</v>
          </cell>
          <cell r="J1590">
            <v>0</v>
          </cell>
        </row>
        <row r="1591">
          <cell r="A1591">
            <v>0</v>
          </cell>
          <cell r="B1591">
            <v>0</v>
          </cell>
          <cell r="C1591">
            <v>0</v>
          </cell>
          <cell r="D1591">
            <v>0</v>
          </cell>
          <cell r="E1591">
            <v>0</v>
          </cell>
          <cell r="F1591">
            <v>0</v>
          </cell>
          <cell r="G1591">
            <v>0</v>
          </cell>
          <cell r="H1591">
            <v>0</v>
          </cell>
          <cell r="I1591">
            <v>0</v>
          </cell>
          <cell r="J1591">
            <v>0</v>
          </cell>
        </row>
        <row r="1592">
          <cell r="A1592">
            <v>0</v>
          </cell>
          <cell r="B1592">
            <v>0</v>
          </cell>
          <cell r="C1592">
            <v>0</v>
          </cell>
          <cell r="D1592" t="str">
            <v>SUBTOTAL</v>
          </cell>
          <cell r="E1592">
            <v>0</v>
          </cell>
          <cell r="F1592">
            <v>0</v>
          </cell>
          <cell r="G1592">
            <v>0</v>
          </cell>
          <cell r="H1592">
            <v>0</v>
          </cell>
          <cell r="I1592">
            <v>0</v>
          </cell>
          <cell r="J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  <cell r="D1593">
            <v>0</v>
          </cell>
          <cell r="E1593">
            <v>0</v>
          </cell>
          <cell r="F1593">
            <v>0</v>
          </cell>
          <cell r="G1593">
            <v>0</v>
          </cell>
          <cell r="H1593">
            <v>0</v>
          </cell>
          <cell r="I1593">
            <v>0</v>
          </cell>
          <cell r="J1593">
            <v>0</v>
          </cell>
        </row>
        <row r="1594">
          <cell r="A1594" t="str">
            <v>3.1.1</v>
          </cell>
          <cell r="B1594">
            <v>0</v>
          </cell>
          <cell r="C1594">
            <v>0</v>
          </cell>
          <cell r="D1594" t="str">
            <v>TOTAL COSTO UNITARIO</v>
          </cell>
          <cell r="E1594">
            <v>0</v>
          </cell>
          <cell r="F1594">
            <v>0</v>
          </cell>
          <cell r="G1594">
            <v>0</v>
          </cell>
          <cell r="H1594">
            <v>0</v>
          </cell>
          <cell r="I1594">
            <v>0</v>
          </cell>
          <cell r="J1594">
            <v>37057</v>
          </cell>
        </row>
        <row r="1595">
          <cell r="A1595">
            <v>0</v>
          </cell>
          <cell r="B1595">
            <v>0</v>
          </cell>
          <cell r="C1595">
            <v>0</v>
          </cell>
          <cell r="E1595">
            <v>0</v>
          </cell>
          <cell r="F1595">
            <v>0</v>
          </cell>
          <cell r="H1595">
            <v>0</v>
          </cell>
          <cell r="I1595">
            <v>0</v>
          </cell>
        </row>
        <row r="1596">
          <cell r="A1596">
            <v>0</v>
          </cell>
          <cell r="B1596">
            <v>0</v>
          </cell>
          <cell r="C1596">
            <v>0</v>
          </cell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H1596">
            <v>0</v>
          </cell>
          <cell r="I1596">
            <v>0</v>
          </cell>
        </row>
        <row r="1597">
          <cell r="A1597">
            <v>0</v>
          </cell>
          <cell r="B1597">
            <v>0</v>
          </cell>
          <cell r="C1597">
            <v>0</v>
          </cell>
          <cell r="D1597">
            <v>0</v>
          </cell>
          <cell r="E1597" t="str">
            <v>ADECUACION DE LAS INSTALACIONES DE LA INSTITUCION EDUCATIVA JESUS MARIA AGUIRRE CHARRY 
DEL MUNICIPIO DE AIPE, HUILA</v>
          </cell>
          <cell r="F1597">
            <v>0</v>
          </cell>
          <cell r="G1597">
            <v>0</v>
          </cell>
          <cell r="H1597">
            <v>0</v>
          </cell>
          <cell r="I1597">
            <v>0</v>
          </cell>
          <cell r="J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  <cell r="D1598">
            <v>0</v>
          </cell>
          <cell r="E1598" t="str">
            <v>ANÁLISIS DE PRECIOS UNITARIOS      A.P.U.</v>
          </cell>
          <cell r="F1598">
            <v>0</v>
          </cell>
          <cell r="G1598">
            <v>0</v>
          </cell>
          <cell r="H1598">
            <v>0</v>
          </cell>
          <cell r="I1598">
            <v>0</v>
          </cell>
          <cell r="J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  <cell r="D1599">
            <v>0</v>
          </cell>
          <cell r="E1599">
            <v>0</v>
          </cell>
          <cell r="F1599">
            <v>0</v>
          </cell>
          <cell r="G1599">
            <v>0</v>
          </cell>
          <cell r="H1599">
            <v>0</v>
          </cell>
          <cell r="I1599">
            <v>0</v>
          </cell>
          <cell r="J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H1600">
            <v>0</v>
          </cell>
          <cell r="I1600">
            <v>0</v>
          </cell>
          <cell r="J1600">
            <v>0</v>
          </cell>
        </row>
        <row r="1601">
          <cell r="A1601">
            <v>0</v>
          </cell>
          <cell r="B1601">
            <v>0</v>
          </cell>
          <cell r="C1601">
            <v>0</v>
          </cell>
          <cell r="D1601" t="str">
            <v>CAPITULO</v>
          </cell>
          <cell r="E1601" t="str">
            <v>ITEM</v>
          </cell>
          <cell r="F1601" t="str">
            <v>DESCRIPCION</v>
          </cell>
          <cell r="G1601">
            <v>0</v>
          </cell>
          <cell r="H1601">
            <v>0</v>
          </cell>
          <cell r="I1601">
            <v>0</v>
          </cell>
          <cell r="J1601" t="str">
            <v>UNIDAD</v>
          </cell>
        </row>
        <row r="1602">
          <cell r="B1602" t="str">
            <v>Partida</v>
          </cell>
          <cell r="C1602">
            <v>0</v>
          </cell>
          <cell r="D1602" t="str">
            <v>3.2</v>
          </cell>
          <cell r="E1602" t="str">
            <v>3.2.1</v>
          </cell>
          <cell r="F1602" t="str">
            <v>SUMINISTRO E INSTALACION DE PINTURA TIPO TRAFICO</v>
          </cell>
          <cell r="G1602">
            <v>0</v>
          </cell>
          <cell r="H1602">
            <v>0</v>
          </cell>
          <cell r="I1602">
            <v>0</v>
          </cell>
          <cell r="J1602" t="str">
            <v>M2</v>
          </cell>
        </row>
        <row r="1603">
          <cell r="A1603">
            <v>0</v>
          </cell>
          <cell r="B1603">
            <v>0</v>
          </cell>
          <cell r="C1603">
            <v>0</v>
          </cell>
          <cell r="D1603" t="str">
            <v>MAQUINARIA, HERRAMIENTA Y EQUIPO PUESTO EN OBRA</v>
          </cell>
          <cell r="E1603">
            <v>0</v>
          </cell>
          <cell r="F1603">
            <v>0</v>
          </cell>
          <cell r="G1603">
            <v>0</v>
          </cell>
          <cell r="H1603">
            <v>0</v>
          </cell>
          <cell r="I1603">
            <v>0</v>
          </cell>
          <cell r="J1603">
            <v>0</v>
          </cell>
        </row>
        <row r="1604">
          <cell r="A1604">
            <v>0</v>
          </cell>
          <cell r="B1604">
            <v>0</v>
          </cell>
          <cell r="C1604">
            <v>0</v>
          </cell>
          <cell r="D1604" t="str">
            <v>DESCRIPCION</v>
          </cell>
          <cell r="E1604">
            <v>0</v>
          </cell>
          <cell r="F1604" t="str">
            <v>UND</v>
          </cell>
          <cell r="G1604" t="str">
            <v>Vr. Unitario</v>
          </cell>
          <cell r="H1604" t="str">
            <v>Redndim.</v>
          </cell>
          <cell r="I1604" t="str">
            <v>Vr Total</v>
          </cell>
          <cell r="J1604">
            <v>0</v>
          </cell>
        </row>
        <row r="1605">
          <cell r="A1605" t="str">
            <v xml:space="preserve">HM           </v>
          </cell>
          <cell r="B1605" t="str">
            <v>Maquinaria</v>
          </cell>
          <cell r="C1605">
            <v>0</v>
          </cell>
          <cell r="D1605" t="str">
            <v>HERRAMIENTA MENOR</v>
          </cell>
          <cell r="E1605">
            <v>0</v>
          </cell>
          <cell r="F1605" t="str">
            <v>UND</v>
          </cell>
          <cell r="G1605">
            <v>1300</v>
          </cell>
          <cell r="H1605">
            <v>0.1</v>
          </cell>
          <cell r="I1605">
            <v>130</v>
          </cell>
          <cell r="J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  <cell r="D1606">
            <v>0</v>
          </cell>
          <cell r="E1606">
            <v>0</v>
          </cell>
          <cell r="F1606">
            <v>0</v>
          </cell>
          <cell r="G1606">
            <v>0</v>
          </cell>
          <cell r="H1606">
            <v>0</v>
          </cell>
          <cell r="I1606">
            <v>0</v>
          </cell>
          <cell r="J1606">
            <v>0</v>
          </cell>
        </row>
        <row r="1607">
          <cell r="A1607">
            <v>0</v>
          </cell>
          <cell r="B1607">
            <v>0</v>
          </cell>
          <cell r="C1607">
            <v>0</v>
          </cell>
          <cell r="D1607">
            <v>0</v>
          </cell>
          <cell r="E1607">
            <v>0</v>
          </cell>
          <cell r="F1607">
            <v>0</v>
          </cell>
          <cell r="G1607">
            <v>0</v>
          </cell>
          <cell r="H1607">
            <v>0</v>
          </cell>
          <cell r="I1607">
            <v>0</v>
          </cell>
          <cell r="J1607">
            <v>0</v>
          </cell>
        </row>
        <row r="1608">
          <cell r="A1608">
            <v>0</v>
          </cell>
          <cell r="B1608">
            <v>0</v>
          </cell>
          <cell r="C1608">
            <v>0</v>
          </cell>
          <cell r="D1608">
            <v>0</v>
          </cell>
          <cell r="E1608">
            <v>0</v>
          </cell>
          <cell r="F1608">
            <v>0</v>
          </cell>
          <cell r="G1608">
            <v>0</v>
          </cell>
          <cell r="H1608">
            <v>0</v>
          </cell>
          <cell r="I1608">
            <v>0</v>
          </cell>
          <cell r="J1608">
            <v>0</v>
          </cell>
        </row>
        <row r="1609">
          <cell r="A1609">
            <v>0</v>
          </cell>
          <cell r="B1609">
            <v>0</v>
          </cell>
          <cell r="C1609">
            <v>0</v>
          </cell>
          <cell r="D1609" t="str">
            <v>SUBTOTAL</v>
          </cell>
          <cell r="E1609">
            <v>0</v>
          </cell>
          <cell r="F1609">
            <v>0</v>
          </cell>
          <cell r="G1609">
            <v>0</v>
          </cell>
          <cell r="H1609">
            <v>0</v>
          </cell>
          <cell r="I1609">
            <v>0</v>
          </cell>
          <cell r="J1609">
            <v>130</v>
          </cell>
        </row>
        <row r="1610">
          <cell r="A1610">
            <v>0</v>
          </cell>
          <cell r="B1610">
            <v>0</v>
          </cell>
          <cell r="C1610">
            <v>0</v>
          </cell>
          <cell r="D1610" t="str">
            <v>MATERIALES</v>
          </cell>
          <cell r="E1610">
            <v>0</v>
          </cell>
          <cell r="F1610">
            <v>0</v>
          </cell>
          <cell r="G1610">
            <v>0</v>
          </cell>
          <cell r="H1610">
            <v>0</v>
          </cell>
          <cell r="I1610">
            <v>0</v>
          </cell>
          <cell r="J1610">
            <v>0</v>
          </cell>
        </row>
        <row r="1611">
          <cell r="A1611">
            <v>0</v>
          </cell>
          <cell r="B1611">
            <v>0</v>
          </cell>
          <cell r="C1611">
            <v>0</v>
          </cell>
          <cell r="D1611" t="str">
            <v>DESCRIPCION</v>
          </cell>
          <cell r="E1611">
            <v>0</v>
          </cell>
          <cell r="F1611" t="str">
            <v>UND</v>
          </cell>
          <cell r="G1611" t="str">
            <v>Vr. Unitario</v>
          </cell>
          <cell r="H1611" t="str">
            <v>Redndim.</v>
          </cell>
          <cell r="I1611" t="str">
            <v>Vr Total</v>
          </cell>
          <cell r="J1611">
            <v>0</v>
          </cell>
        </row>
        <row r="1612">
          <cell r="A1612" t="str">
            <v>CINTAENMASCAR</v>
          </cell>
          <cell r="B1612" t="str">
            <v>Material</v>
          </cell>
          <cell r="C1612">
            <v>0</v>
          </cell>
          <cell r="D1612" t="str">
            <v>CINTA DE ENMASCARAR</v>
          </cell>
          <cell r="E1612">
            <v>0</v>
          </cell>
          <cell r="F1612" t="str">
            <v>ROLL</v>
          </cell>
          <cell r="G1612">
            <v>3500</v>
          </cell>
          <cell r="H1612">
            <v>0.01</v>
          </cell>
          <cell r="I1612">
            <v>35</v>
          </cell>
          <cell r="J1612">
            <v>0</v>
          </cell>
        </row>
        <row r="1613">
          <cell r="A1613" t="str">
            <v xml:space="preserve">RODILLO7     </v>
          </cell>
          <cell r="B1613" t="str">
            <v>Material</v>
          </cell>
          <cell r="C1613">
            <v>0</v>
          </cell>
          <cell r="D1613" t="str">
            <v>RODILLO DE FELPA 7"</v>
          </cell>
          <cell r="E1613">
            <v>0</v>
          </cell>
          <cell r="F1613" t="str">
            <v>UND</v>
          </cell>
          <cell r="G1613">
            <v>8000</v>
          </cell>
          <cell r="H1613">
            <v>0.04</v>
          </cell>
          <cell r="I1613">
            <v>320</v>
          </cell>
          <cell r="J1613">
            <v>0</v>
          </cell>
        </row>
        <row r="1614">
          <cell r="A1614" t="str">
            <v xml:space="preserve">BROCHA2      </v>
          </cell>
          <cell r="B1614" t="str">
            <v>Material</v>
          </cell>
          <cell r="C1614">
            <v>0</v>
          </cell>
          <cell r="D1614" t="str">
            <v>BROCHA DE 2"</v>
          </cell>
          <cell r="E1614">
            <v>0</v>
          </cell>
          <cell r="F1614" t="str">
            <v>UND</v>
          </cell>
          <cell r="G1614">
            <v>5500</v>
          </cell>
          <cell r="H1614">
            <v>0.1</v>
          </cell>
          <cell r="I1614">
            <v>550</v>
          </cell>
          <cell r="J1614">
            <v>0</v>
          </cell>
        </row>
        <row r="1615">
          <cell r="A1615" t="str">
            <v>PINTURATRAFIC</v>
          </cell>
          <cell r="B1615" t="str">
            <v>Material</v>
          </cell>
          <cell r="C1615">
            <v>0</v>
          </cell>
          <cell r="D1615" t="str">
            <v>PINTURA TIPO TRAFICO</v>
          </cell>
          <cell r="E1615">
            <v>0</v>
          </cell>
          <cell r="F1615" t="str">
            <v>GLN</v>
          </cell>
          <cell r="G1615">
            <v>80000</v>
          </cell>
          <cell r="H1615">
            <v>0.09</v>
          </cell>
          <cell r="I1615">
            <v>7200</v>
          </cell>
          <cell r="J1615">
            <v>0</v>
          </cell>
        </row>
        <row r="1616">
          <cell r="A1616" t="str">
            <v xml:space="preserve">DISOLVENTE   </v>
          </cell>
          <cell r="B1616" t="str">
            <v>Material</v>
          </cell>
          <cell r="C1616">
            <v>0</v>
          </cell>
          <cell r="D1616" t="str">
            <v>DISOLVENTE PINTURA TRAFICO</v>
          </cell>
          <cell r="E1616">
            <v>0</v>
          </cell>
          <cell r="F1616" t="str">
            <v>GLN</v>
          </cell>
          <cell r="G1616">
            <v>30000</v>
          </cell>
          <cell r="H1616">
            <v>0.06</v>
          </cell>
          <cell r="I1616">
            <v>1800</v>
          </cell>
          <cell r="J1616">
            <v>0</v>
          </cell>
        </row>
        <row r="1617">
          <cell r="A1617">
            <v>0</v>
          </cell>
          <cell r="B1617">
            <v>0</v>
          </cell>
          <cell r="C1617">
            <v>0</v>
          </cell>
          <cell r="D1617" t="str">
            <v>SUBTOTAL</v>
          </cell>
          <cell r="E1617">
            <v>0</v>
          </cell>
          <cell r="F1617">
            <v>0</v>
          </cell>
          <cell r="G1617">
            <v>0</v>
          </cell>
          <cell r="H1617">
            <v>0</v>
          </cell>
          <cell r="I1617">
            <v>0</v>
          </cell>
          <cell r="J1617">
            <v>9905</v>
          </cell>
        </row>
        <row r="1618">
          <cell r="A1618">
            <v>0</v>
          </cell>
          <cell r="B1618">
            <v>0</v>
          </cell>
          <cell r="C1618">
            <v>0</v>
          </cell>
          <cell r="D1618" t="str">
            <v>MANO DE OBRA</v>
          </cell>
          <cell r="E1618">
            <v>0</v>
          </cell>
          <cell r="F1618">
            <v>0</v>
          </cell>
          <cell r="G1618">
            <v>0</v>
          </cell>
          <cell r="H1618">
            <v>0</v>
          </cell>
          <cell r="I1618">
            <v>0</v>
          </cell>
          <cell r="J1618">
            <v>0</v>
          </cell>
        </row>
        <row r="1619">
          <cell r="A1619">
            <v>0</v>
          </cell>
          <cell r="B1619">
            <v>0</v>
          </cell>
          <cell r="C1619">
            <v>0</v>
          </cell>
          <cell r="D1619" t="str">
            <v>DESCRIPCION</v>
          </cell>
          <cell r="E1619">
            <v>0</v>
          </cell>
          <cell r="F1619" t="str">
            <v>UND</v>
          </cell>
          <cell r="G1619" t="str">
            <v>Vr. Unitario</v>
          </cell>
          <cell r="H1619" t="str">
            <v>Redndim.</v>
          </cell>
          <cell r="I1619" t="str">
            <v>Vr Total</v>
          </cell>
          <cell r="J1619">
            <v>0</v>
          </cell>
        </row>
        <row r="1620">
          <cell r="A1620" t="str">
            <v xml:space="preserve">1OF1AY       </v>
          </cell>
          <cell r="B1620" t="str">
            <v>Mano de obra</v>
          </cell>
          <cell r="C1620">
            <v>0</v>
          </cell>
          <cell r="D1620" t="str">
            <v>MANO DE OBRA ALBAÑILERIA (1 OFICIAL - 1 AYUDANTE)</v>
          </cell>
          <cell r="E1620">
            <v>0</v>
          </cell>
          <cell r="F1620" t="str">
            <v>HR</v>
          </cell>
          <cell r="G1620">
            <v>16784</v>
          </cell>
          <cell r="H1620">
            <v>0.45</v>
          </cell>
          <cell r="I1620">
            <v>7553</v>
          </cell>
          <cell r="J1620">
            <v>0</v>
          </cell>
        </row>
        <row r="1621">
          <cell r="A1621">
            <v>0</v>
          </cell>
          <cell r="B1621">
            <v>0</v>
          </cell>
          <cell r="C1621">
            <v>0</v>
          </cell>
          <cell r="D1621">
            <v>0</v>
          </cell>
          <cell r="E1621">
            <v>0</v>
          </cell>
          <cell r="F1621">
            <v>0</v>
          </cell>
          <cell r="G1621">
            <v>0</v>
          </cell>
          <cell r="H1621">
            <v>0</v>
          </cell>
          <cell r="I1621">
            <v>0</v>
          </cell>
          <cell r="J1621">
            <v>0</v>
          </cell>
        </row>
        <row r="1622">
          <cell r="A1622">
            <v>0</v>
          </cell>
          <cell r="B1622">
            <v>0</v>
          </cell>
          <cell r="C1622">
            <v>0</v>
          </cell>
          <cell r="D1622">
            <v>0</v>
          </cell>
          <cell r="E1622">
            <v>0</v>
          </cell>
          <cell r="F1622">
            <v>0</v>
          </cell>
          <cell r="G1622">
            <v>0</v>
          </cell>
          <cell r="H1622">
            <v>0</v>
          </cell>
          <cell r="I1622">
            <v>0</v>
          </cell>
          <cell r="J1622">
            <v>0</v>
          </cell>
        </row>
        <row r="1623">
          <cell r="A1623">
            <v>0</v>
          </cell>
          <cell r="B1623">
            <v>0</v>
          </cell>
          <cell r="C1623">
            <v>0</v>
          </cell>
          <cell r="D1623">
            <v>0</v>
          </cell>
          <cell r="E1623">
            <v>0</v>
          </cell>
          <cell r="F1623">
            <v>0</v>
          </cell>
          <cell r="G1623">
            <v>0</v>
          </cell>
          <cell r="H1623">
            <v>0</v>
          </cell>
          <cell r="I1623">
            <v>0</v>
          </cell>
          <cell r="J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  <cell r="D1624" t="str">
            <v>SUBTOTAL</v>
          </cell>
          <cell r="E1624">
            <v>0</v>
          </cell>
          <cell r="F1624">
            <v>0</v>
          </cell>
          <cell r="G1624">
            <v>0</v>
          </cell>
          <cell r="H1624">
            <v>0</v>
          </cell>
          <cell r="I1624">
            <v>0</v>
          </cell>
          <cell r="J1624">
            <v>7553</v>
          </cell>
        </row>
        <row r="1625">
          <cell r="A1625">
            <v>0</v>
          </cell>
          <cell r="B1625">
            <v>0</v>
          </cell>
          <cell r="C1625">
            <v>0</v>
          </cell>
          <cell r="D1625" t="str">
            <v>TRANSPORTE</v>
          </cell>
          <cell r="E1625">
            <v>0</v>
          </cell>
          <cell r="F1625">
            <v>0</v>
          </cell>
          <cell r="G1625">
            <v>0</v>
          </cell>
          <cell r="H1625">
            <v>0</v>
          </cell>
          <cell r="I1625">
            <v>0</v>
          </cell>
          <cell r="J1625">
            <v>0</v>
          </cell>
        </row>
        <row r="1626">
          <cell r="A1626">
            <v>0</v>
          </cell>
          <cell r="B1626">
            <v>0</v>
          </cell>
          <cell r="C1626">
            <v>0</v>
          </cell>
          <cell r="D1626" t="str">
            <v>DESCRIPCION</v>
          </cell>
          <cell r="E1626">
            <v>0</v>
          </cell>
          <cell r="F1626" t="str">
            <v>UND</v>
          </cell>
          <cell r="G1626" t="str">
            <v>Vr. Unitario</v>
          </cell>
          <cell r="H1626" t="str">
            <v>Redndim.</v>
          </cell>
          <cell r="I1626" t="str">
            <v>Vr Total</v>
          </cell>
          <cell r="J1626">
            <v>0</v>
          </cell>
        </row>
        <row r="1627">
          <cell r="A1627">
            <v>0</v>
          </cell>
          <cell r="B1627">
            <v>0</v>
          </cell>
          <cell r="C1627">
            <v>0</v>
          </cell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H1627">
            <v>0</v>
          </cell>
          <cell r="I1627">
            <v>0</v>
          </cell>
          <cell r="J1627">
            <v>0</v>
          </cell>
        </row>
        <row r="1628">
          <cell r="A1628">
            <v>0</v>
          </cell>
          <cell r="B1628">
            <v>0</v>
          </cell>
          <cell r="C1628">
            <v>0</v>
          </cell>
          <cell r="D1628">
            <v>0</v>
          </cell>
          <cell r="E1628">
            <v>0</v>
          </cell>
          <cell r="F1628">
            <v>0</v>
          </cell>
          <cell r="G1628">
            <v>0</v>
          </cell>
          <cell r="H1628">
            <v>0</v>
          </cell>
          <cell r="I1628">
            <v>0</v>
          </cell>
          <cell r="J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  <cell r="D1629">
            <v>0</v>
          </cell>
          <cell r="E1629">
            <v>0</v>
          </cell>
          <cell r="F1629">
            <v>0</v>
          </cell>
          <cell r="G1629">
            <v>0</v>
          </cell>
          <cell r="H1629">
            <v>0</v>
          </cell>
          <cell r="I1629">
            <v>0</v>
          </cell>
          <cell r="J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  <cell r="D1630">
            <v>0</v>
          </cell>
          <cell r="E1630">
            <v>0</v>
          </cell>
          <cell r="F1630">
            <v>0</v>
          </cell>
          <cell r="G1630">
            <v>0</v>
          </cell>
          <cell r="H1630">
            <v>0</v>
          </cell>
          <cell r="I1630">
            <v>0</v>
          </cell>
          <cell r="J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  <cell r="D1631" t="str">
            <v>SUBTOTAL</v>
          </cell>
          <cell r="E1631">
            <v>0</v>
          </cell>
          <cell r="F1631">
            <v>0</v>
          </cell>
          <cell r="G1631">
            <v>0</v>
          </cell>
          <cell r="H1631">
            <v>0</v>
          </cell>
          <cell r="I1631">
            <v>0</v>
          </cell>
          <cell r="J1631">
            <v>0</v>
          </cell>
        </row>
        <row r="1632">
          <cell r="A1632">
            <v>0</v>
          </cell>
          <cell r="B1632">
            <v>0</v>
          </cell>
          <cell r="C1632">
            <v>0</v>
          </cell>
          <cell r="D1632">
            <v>0</v>
          </cell>
          <cell r="E1632">
            <v>0</v>
          </cell>
          <cell r="F1632">
            <v>0</v>
          </cell>
          <cell r="G1632">
            <v>0</v>
          </cell>
          <cell r="H1632">
            <v>0</v>
          </cell>
          <cell r="I1632">
            <v>0</v>
          </cell>
          <cell r="J1632">
            <v>0</v>
          </cell>
        </row>
        <row r="1633">
          <cell r="A1633" t="str">
            <v>3.2.1</v>
          </cell>
          <cell r="B1633">
            <v>0</v>
          </cell>
          <cell r="C1633">
            <v>0</v>
          </cell>
          <cell r="D1633" t="str">
            <v>TOTAL COSTO UNITARIO</v>
          </cell>
          <cell r="E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0</v>
          </cell>
          <cell r="J1633">
            <v>17588</v>
          </cell>
        </row>
        <row r="1634">
          <cell r="A1634">
            <v>0</v>
          </cell>
          <cell r="B1634">
            <v>0</v>
          </cell>
          <cell r="C1634">
            <v>0</v>
          </cell>
          <cell r="D1634">
            <v>0</v>
          </cell>
          <cell r="E1634">
            <v>0</v>
          </cell>
          <cell r="F1634">
            <v>0</v>
          </cell>
          <cell r="G1634">
            <v>0</v>
          </cell>
          <cell r="H1634">
            <v>0</v>
          </cell>
          <cell r="I1634">
            <v>0</v>
          </cell>
          <cell r="J1634">
            <v>0</v>
          </cell>
        </row>
        <row r="1635">
          <cell r="A1635">
            <v>0</v>
          </cell>
          <cell r="B1635">
            <v>0</v>
          </cell>
          <cell r="C1635">
            <v>0</v>
          </cell>
          <cell r="D1635">
            <v>0</v>
          </cell>
          <cell r="E1635">
            <v>0</v>
          </cell>
          <cell r="F1635">
            <v>0</v>
          </cell>
          <cell r="G1635">
            <v>0</v>
          </cell>
          <cell r="H1635">
            <v>0</v>
          </cell>
          <cell r="I1635">
            <v>0</v>
          </cell>
          <cell r="J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  <cell r="D1636">
            <v>0</v>
          </cell>
          <cell r="E1636" t="str">
            <v>ADECUACION DE LAS INSTALACIONES DE LA INSTITUCION EDUCATIVA JESUS MARIA AGUIRRE CHARRY 
DEL MUNICIPIO DE AIPE, HUILA</v>
          </cell>
          <cell r="F1636">
            <v>0</v>
          </cell>
          <cell r="G1636">
            <v>0</v>
          </cell>
          <cell r="H1636">
            <v>0</v>
          </cell>
          <cell r="I1636">
            <v>0</v>
          </cell>
          <cell r="J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  <cell r="D1637">
            <v>0</v>
          </cell>
          <cell r="E1637" t="str">
            <v>ANÁLISIS DE PRECIOS UNITARIOS      A.P.U.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  <cell r="J1637">
            <v>0</v>
          </cell>
        </row>
        <row r="1638">
          <cell r="A1638">
            <v>0</v>
          </cell>
          <cell r="B1638">
            <v>0</v>
          </cell>
          <cell r="C1638">
            <v>0</v>
          </cell>
          <cell r="D1638">
            <v>0</v>
          </cell>
          <cell r="E1638">
            <v>0</v>
          </cell>
          <cell r="F1638">
            <v>0</v>
          </cell>
          <cell r="G1638">
            <v>0</v>
          </cell>
          <cell r="H1638">
            <v>0</v>
          </cell>
          <cell r="I1638">
            <v>0</v>
          </cell>
          <cell r="J1638">
            <v>0</v>
          </cell>
        </row>
        <row r="1639">
          <cell r="A1639">
            <v>0</v>
          </cell>
          <cell r="B1639">
            <v>0</v>
          </cell>
          <cell r="C1639">
            <v>0</v>
          </cell>
          <cell r="D1639">
            <v>0</v>
          </cell>
          <cell r="E1639">
            <v>0</v>
          </cell>
          <cell r="F1639">
            <v>0</v>
          </cell>
          <cell r="G1639">
            <v>0</v>
          </cell>
          <cell r="H1639">
            <v>0</v>
          </cell>
          <cell r="I1639">
            <v>0</v>
          </cell>
          <cell r="J1639">
            <v>0</v>
          </cell>
        </row>
        <row r="1640">
          <cell r="A1640">
            <v>0</v>
          </cell>
          <cell r="B1640">
            <v>0</v>
          </cell>
          <cell r="C1640">
            <v>0</v>
          </cell>
          <cell r="D1640" t="str">
            <v>CAPITULO</v>
          </cell>
          <cell r="E1640" t="str">
            <v>ITEM</v>
          </cell>
          <cell r="F1640" t="str">
            <v>DESCRIPCION</v>
          </cell>
          <cell r="G1640">
            <v>0</v>
          </cell>
          <cell r="H1640">
            <v>0</v>
          </cell>
          <cell r="I1640">
            <v>0</v>
          </cell>
          <cell r="J1640" t="str">
            <v>UNIDAD</v>
          </cell>
        </row>
        <row r="1641">
          <cell r="B1641" t="str">
            <v>Partida</v>
          </cell>
          <cell r="C1641">
            <v>0</v>
          </cell>
          <cell r="D1641" t="str">
            <v>3.2</v>
          </cell>
          <cell r="E1641" t="str">
            <v>3.2.2</v>
          </cell>
          <cell r="F1641" t="str">
            <v>ALISTADO DE PISOS MORTERO 1:4</v>
          </cell>
          <cell r="G1641">
            <v>0</v>
          </cell>
          <cell r="H1641">
            <v>0</v>
          </cell>
          <cell r="I1641">
            <v>0</v>
          </cell>
          <cell r="J1641" t="str">
            <v>M2</v>
          </cell>
        </row>
        <row r="1642">
          <cell r="A1642">
            <v>0</v>
          </cell>
          <cell r="B1642">
            <v>0</v>
          </cell>
          <cell r="C1642">
            <v>0</v>
          </cell>
          <cell r="D1642" t="str">
            <v>MAQUINARIA, HERRAMIENTA Y EQUIPO PUESTO EN OBRA</v>
          </cell>
          <cell r="E1642">
            <v>0</v>
          </cell>
          <cell r="F1642">
            <v>0</v>
          </cell>
          <cell r="G1642">
            <v>0</v>
          </cell>
          <cell r="H1642">
            <v>0</v>
          </cell>
          <cell r="I1642">
            <v>0</v>
          </cell>
          <cell r="J1642">
            <v>0</v>
          </cell>
        </row>
        <row r="1643">
          <cell r="A1643">
            <v>0</v>
          </cell>
          <cell r="B1643">
            <v>0</v>
          </cell>
          <cell r="C1643">
            <v>0</v>
          </cell>
          <cell r="D1643" t="str">
            <v>DESCRIPCION</v>
          </cell>
          <cell r="E1643">
            <v>0</v>
          </cell>
          <cell r="F1643" t="str">
            <v>UND</v>
          </cell>
          <cell r="G1643" t="str">
            <v>Vr. Unitario</v>
          </cell>
          <cell r="H1643" t="str">
            <v>Redndim.</v>
          </cell>
          <cell r="I1643" t="str">
            <v>Vr Total</v>
          </cell>
          <cell r="J1643">
            <v>0</v>
          </cell>
        </row>
        <row r="1644">
          <cell r="A1644" t="str">
            <v xml:space="preserve">HM           </v>
          </cell>
          <cell r="B1644" t="str">
            <v>Maquinaria</v>
          </cell>
          <cell r="C1644">
            <v>0</v>
          </cell>
          <cell r="D1644" t="str">
            <v>HERRAMIENTA MENOR</v>
          </cell>
          <cell r="E1644">
            <v>0</v>
          </cell>
          <cell r="F1644" t="str">
            <v>UND</v>
          </cell>
          <cell r="G1644">
            <v>1300</v>
          </cell>
          <cell r="H1644">
            <v>0.5</v>
          </cell>
          <cell r="I1644">
            <v>650</v>
          </cell>
          <cell r="J1644">
            <v>0</v>
          </cell>
        </row>
        <row r="1645">
          <cell r="A1645">
            <v>0</v>
          </cell>
          <cell r="B1645">
            <v>0</v>
          </cell>
          <cell r="C1645">
            <v>0</v>
          </cell>
          <cell r="D1645">
            <v>0</v>
          </cell>
          <cell r="E1645">
            <v>0</v>
          </cell>
          <cell r="F1645">
            <v>0</v>
          </cell>
          <cell r="G1645">
            <v>0</v>
          </cell>
          <cell r="H1645">
            <v>0</v>
          </cell>
          <cell r="I1645">
            <v>0</v>
          </cell>
          <cell r="J1645">
            <v>0</v>
          </cell>
        </row>
        <row r="1646">
          <cell r="A1646">
            <v>0</v>
          </cell>
          <cell r="B1646">
            <v>0</v>
          </cell>
          <cell r="C1646">
            <v>0</v>
          </cell>
          <cell r="D1646">
            <v>0</v>
          </cell>
          <cell r="E1646">
            <v>0</v>
          </cell>
          <cell r="F1646">
            <v>0</v>
          </cell>
          <cell r="G1646">
            <v>0</v>
          </cell>
          <cell r="H1646">
            <v>0</v>
          </cell>
          <cell r="I1646">
            <v>0</v>
          </cell>
          <cell r="J1646">
            <v>0</v>
          </cell>
        </row>
        <row r="1647">
          <cell r="A1647">
            <v>0</v>
          </cell>
          <cell r="B1647">
            <v>0</v>
          </cell>
          <cell r="C1647">
            <v>0</v>
          </cell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H1647">
            <v>0</v>
          </cell>
          <cell r="I1647">
            <v>0</v>
          </cell>
          <cell r="J1647">
            <v>0</v>
          </cell>
        </row>
        <row r="1648">
          <cell r="A1648">
            <v>0</v>
          </cell>
          <cell r="B1648">
            <v>0</v>
          </cell>
          <cell r="C1648">
            <v>0</v>
          </cell>
          <cell r="D1648" t="str">
            <v>SUBTOTAL</v>
          </cell>
          <cell r="E1648">
            <v>0</v>
          </cell>
          <cell r="F1648">
            <v>0</v>
          </cell>
          <cell r="G1648">
            <v>0</v>
          </cell>
          <cell r="H1648">
            <v>0</v>
          </cell>
          <cell r="I1648">
            <v>0</v>
          </cell>
          <cell r="J1648">
            <v>650</v>
          </cell>
        </row>
        <row r="1649">
          <cell r="A1649">
            <v>0</v>
          </cell>
          <cell r="B1649">
            <v>0</v>
          </cell>
          <cell r="C1649">
            <v>0</v>
          </cell>
          <cell r="D1649" t="str">
            <v>MATERIALES</v>
          </cell>
          <cell r="E1649">
            <v>0</v>
          </cell>
          <cell r="F1649">
            <v>0</v>
          </cell>
          <cell r="G1649">
            <v>0</v>
          </cell>
          <cell r="H1649">
            <v>0</v>
          </cell>
          <cell r="I1649">
            <v>0</v>
          </cell>
          <cell r="J1649">
            <v>0</v>
          </cell>
        </row>
        <row r="1650">
          <cell r="A1650">
            <v>0</v>
          </cell>
          <cell r="B1650">
            <v>0</v>
          </cell>
          <cell r="C1650">
            <v>0</v>
          </cell>
          <cell r="D1650" t="str">
            <v>DESCRIPCION</v>
          </cell>
          <cell r="E1650">
            <v>0</v>
          </cell>
          <cell r="F1650" t="str">
            <v>UND</v>
          </cell>
          <cell r="G1650" t="str">
            <v>Vr. Unitario</v>
          </cell>
          <cell r="H1650" t="str">
            <v>Redndim.</v>
          </cell>
          <cell r="I1650" t="str">
            <v>Vr Total</v>
          </cell>
          <cell r="J1650">
            <v>0</v>
          </cell>
        </row>
        <row r="1651">
          <cell r="A1651" t="str">
            <v xml:space="preserve">M14          </v>
          </cell>
          <cell r="B1651" t="str">
            <v>Material</v>
          </cell>
          <cell r="C1651">
            <v>0</v>
          </cell>
          <cell r="D1651" t="str">
            <v>MORTERO 1:4</v>
          </cell>
          <cell r="E1651">
            <v>0</v>
          </cell>
          <cell r="F1651" t="str">
            <v>M3</v>
          </cell>
          <cell r="G1651">
            <v>378066</v>
          </cell>
          <cell r="H1651">
            <v>4.2000000000000003E-2</v>
          </cell>
          <cell r="I1651">
            <v>15879</v>
          </cell>
          <cell r="J1651">
            <v>0</v>
          </cell>
        </row>
        <row r="1652">
          <cell r="A1652">
            <v>0</v>
          </cell>
          <cell r="B1652">
            <v>0</v>
          </cell>
          <cell r="C1652">
            <v>0</v>
          </cell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H1652">
            <v>0</v>
          </cell>
          <cell r="I1652">
            <v>0</v>
          </cell>
          <cell r="J1652">
            <v>0</v>
          </cell>
        </row>
        <row r="1653">
          <cell r="A1653">
            <v>0</v>
          </cell>
          <cell r="B1653">
            <v>0</v>
          </cell>
          <cell r="C1653">
            <v>0</v>
          </cell>
          <cell r="D1653">
            <v>0</v>
          </cell>
          <cell r="E1653">
            <v>0</v>
          </cell>
          <cell r="F1653">
            <v>0</v>
          </cell>
          <cell r="G1653">
            <v>0</v>
          </cell>
          <cell r="H1653">
            <v>0</v>
          </cell>
          <cell r="I1653">
            <v>0</v>
          </cell>
          <cell r="J1653">
            <v>0</v>
          </cell>
        </row>
        <row r="1654">
          <cell r="A1654">
            <v>0</v>
          </cell>
          <cell r="B1654">
            <v>0</v>
          </cell>
          <cell r="C1654">
            <v>0</v>
          </cell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H1654">
            <v>0</v>
          </cell>
          <cell r="I1654">
            <v>0</v>
          </cell>
          <cell r="J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  <cell r="D1655" t="str">
            <v>SUBTOTAL</v>
          </cell>
          <cell r="E1655">
            <v>0</v>
          </cell>
          <cell r="F1655">
            <v>0</v>
          </cell>
          <cell r="G1655">
            <v>0</v>
          </cell>
          <cell r="H1655">
            <v>0</v>
          </cell>
          <cell r="I1655">
            <v>0</v>
          </cell>
          <cell r="J1655">
            <v>15879</v>
          </cell>
        </row>
        <row r="1656">
          <cell r="A1656">
            <v>0</v>
          </cell>
          <cell r="B1656">
            <v>0</v>
          </cell>
          <cell r="C1656">
            <v>0</v>
          </cell>
          <cell r="D1656" t="str">
            <v>MANO DE OBRA</v>
          </cell>
          <cell r="E1656">
            <v>0</v>
          </cell>
          <cell r="F1656">
            <v>0</v>
          </cell>
          <cell r="G1656">
            <v>0</v>
          </cell>
          <cell r="H1656">
            <v>0</v>
          </cell>
          <cell r="I1656">
            <v>0</v>
          </cell>
          <cell r="J1656">
            <v>0</v>
          </cell>
        </row>
        <row r="1657">
          <cell r="A1657">
            <v>0</v>
          </cell>
          <cell r="B1657">
            <v>0</v>
          </cell>
          <cell r="C1657">
            <v>0</v>
          </cell>
          <cell r="D1657" t="str">
            <v>DESCRIPCION</v>
          </cell>
          <cell r="E1657">
            <v>0</v>
          </cell>
          <cell r="F1657" t="str">
            <v>UND</v>
          </cell>
          <cell r="G1657" t="str">
            <v>Vr. Unitario</v>
          </cell>
          <cell r="H1657" t="str">
            <v>Redndim.</v>
          </cell>
          <cell r="I1657" t="str">
            <v>Vr Total</v>
          </cell>
          <cell r="J1657">
            <v>0</v>
          </cell>
        </row>
        <row r="1658">
          <cell r="A1658" t="str">
            <v xml:space="preserve">1OF1AY       </v>
          </cell>
          <cell r="B1658" t="str">
            <v>Mano de obra</v>
          </cell>
          <cell r="C1658">
            <v>0</v>
          </cell>
          <cell r="D1658" t="str">
            <v>MANO DE OBRA ALBAÑILERIA (1 OFICIAL - 1 AYUDANTE)</v>
          </cell>
          <cell r="E1658">
            <v>0</v>
          </cell>
          <cell r="F1658" t="str">
            <v>HR</v>
          </cell>
          <cell r="G1658">
            <v>16784</v>
          </cell>
          <cell r="H1658">
            <v>0.7</v>
          </cell>
          <cell r="I1658">
            <v>11749</v>
          </cell>
          <cell r="J1658">
            <v>0</v>
          </cell>
        </row>
        <row r="1659">
          <cell r="A1659">
            <v>0</v>
          </cell>
          <cell r="B1659">
            <v>0</v>
          </cell>
          <cell r="C1659">
            <v>0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  <cell r="D1660">
            <v>0</v>
          </cell>
          <cell r="E1660">
            <v>0</v>
          </cell>
          <cell r="F1660">
            <v>0</v>
          </cell>
          <cell r="G1660">
            <v>0</v>
          </cell>
          <cell r="H1660">
            <v>0</v>
          </cell>
          <cell r="I1660">
            <v>0</v>
          </cell>
          <cell r="J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  <cell r="D1661">
            <v>0</v>
          </cell>
          <cell r="E1661">
            <v>0</v>
          </cell>
          <cell r="F1661">
            <v>0</v>
          </cell>
          <cell r="G1661">
            <v>0</v>
          </cell>
          <cell r="H1661">
            <v>0</v>
          </cell>
          <cell r="I1661">
            <v>0</v>
          </cell>
          <cell r="J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  <cell r="D1662" t="str">
            <v>SUBTOTAL</v>
          </cell>
          <cell r="E1662">
            <v>0</v>
          </cell>
          <cell r="F1662">
            <v>0</v>
          </cell>
          <cell r="G1662">
            <v>0</v>
          </cell>
          <cell r="H1662">
            <v>0</v>
          </cell>
          <cell r="I1662">
            <v>0</v>
          </cell>
          <cell r="J1662">
            <v>11749</v>
          </cell>
        </row>
        <row r="1663">
          <cell r="A1663">
            <v>0</v>
          </cell>
          <cell r="B1663">
            <v>0</v>
          </cell>
          <cell r="C1663">
            <v>0</v>
          </cell>
          <cell r="D1663" t="str">
            <v>TRANSPORTE</v>
          </cell>
          <cell r="E1663">
            <v>0</v>
          </cell>
          <cell r="F1663">
            <v>0</v>
          </cell>
          <cell r="G1663">
            <v>0</v>
          </cell>
          <cell r="H1663">
            <v>0</v>
          </cell>
          <cell r="I1663">
            <v>0</v>
          </cell>
          <cell r="J1663">
            <v>0</v>
          </cell>
        </row>
        <row r="1664">
          <cell r="A1664">
            <v>0</v>
          </cell>
          <cell r="B1664">
            <v>0</v>
          </cell>
          <cell r="C1664">
            <v>0</v>
          </cell>
          <cell r="D1664" t="str">
            <v>DESCRIPCION</v>
          </cell>
          <cell r="E1664">
            <v>0</v>
          </cell>
          <cell r="F1664" t="str">
            <v>UND</v>
          </cell>
          <cell r="G1664" t="str">
            <v>Vr. Unitario</v>
          </cell>
          <cell r="H1664" t="str">
            <v>Redndim.</v>
          </cell>
          <cell r="I1664" t="str">
            <v>Vr Total</v>
          </cell>
          <cell r="J1664">
            <v>0</v>
          </cell>
        </row>
        <row r="1665">
          <cell r="A1665">
            <v>0</v>
          </cell>
          <cell r="B1665">
            <v>0</v>
          </cell>
          <cell r="C1665">
            <v>0</v>
          </cell>
          <cell r="D1665">
            <v>0</v>
          </cell>
          <cell r="E1665">
            <v>0</v>
          </cell>
          <cell r="F1665">
            <v>0</v>
          </cell>
          <cell r="G1665">
            <v>0</v>
          </cell>
          <cell r="H1665">
            <v>0</v>
          </cell>
          <cell r="I1665">
            <v>0</v>
          </cell>
          <cell r="J1665">
            <v>0</v>
          </cell>
        </row>
        <row r="1666">
          <cell r="A1666">
            <v>0</v>
          </cell>
          <cell r="B1666">
            <v>0</v>
          </cell>
          <cell r="C1666">
            <v>0</v>
          </cell>
          <cell r="D1666">
            <v>0</v>
          </cell>
          <cell r="E1666">
            <v>0</v>
          </cell>
          <cell r="F1666">
            <v>0</v>
          </cell>
          <cell r="G1666">
            <v>0</v>
          </cell>
          <cell r="H1666">
            <v>0</v>
          </cell>
          <cell r="I1666">
            <v>0</v>
          </cell>
          <cell r="J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  <cell r="D1667">
            <v>0</v>
          </cell>
          <cell r="E1667">
            <v>0</v>
          </cell>
          <cell r="F1667">
            <v>0</v>
          </cell>
          <cell r="G1667">
            <v>0</v>
          </cell>
          <cell r="H1667">
            <v>0</v>
          </cell>
          <cell r="I1667">
            <v>0</v>
          </cell>
          <cell r="J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  <cell r="D1668">
            <v>0</v>
          </cell>
          <cell r="E1668">
            <v>0</v>
          </cell>
          <cell r="F1668">
            <v>0</v>
          </cell>
          <cell r="G1668">
            <v>0</v>
          </cell>
          <cell r="H1668">
            <v>0</v>
          </cell>
          <cell r="I1668">
            <v>0</v>
          </cell>
          <cell r="J1668">
            <v>0</v>
          </cell>
        </row>
        <row r="1669">
          <cell r="A1669">
            <v>0</v>
          </cell>
          <cell r="B1669">
            <v>0</v>
          </cell>
          <cell r="C1669">
            <v>0</v>
          </cell>
          <cell r="D1669" t="str">
            <v>SUBTOTAL</v>
          </cell>
          <cell r="E1669">
            <v>0</v>
          </cell>
          <cell r="F1669">
            <v>0</v>
          </cell>
          <cell r="G1669">
            <v>0</v>
          </cell>
          <cell r="H1669">
            <v>0</v>
          </cell>
          <cell r="I1669">
            <v>0</v>
          </cell>
          <cell r="J1669">
            <v>0</v>
          </cell>
        </row>
        <row r="1670">
          <cell r="A1670">
            <v>0</v>
          </cell>
          <cell r="B1670">
            <v>0</v>
          </cell>
          <cell r="C1670">
            <v>0</v>
          </cell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H1670">
            <v>0</v>
          </cell>
          <cell r="I1670">
            <v>0</v>
          </cell>
          <cell r="J1670">
            <v>0</v>
          </cell>
        </row>
        <row r="1671">
          <cell r="A1671" t="str">
            <v>3.2.2</v>
          </cell>
          <cell r="B1671">
            <v>0</v>
          </cell>
          <cell r="C1671">
            <v>0</v>
          </cell>
          <cell r="D1671" t="str">
            <v>TOTAL COSTO UNITARIO</v>
          </cell>
          <cell r="E1671">
            <v>0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  <cell r="J1671">
            <v>28278</v>
          </cell>
        </row>
        <row r="1672">
          <cell r="A1672">
            <v>0</v>
          </cell>
          <cell r="B1672">
            <v>0</v>
          </cell>
          <cell r="C1672">
            <v>0</v>
          </cell>
          <cell r="E1672">
            <v>0</v>
          </cell>
          <cell r="F1672">
            <v>0</v>
          </cell>
          <cell r="H1672">
            <v>0</v>
          </cell>
          <cell r="I1672">
            <v>0</v>
          </cell>
        </row>
        <row r="1673">
          <cell r="A1673">
            <v>0</v>
          </cell>
          <cell r="B1673">
            <v>0</v>
          </cell>
          <cell r="C1673">
            <v>0</v>
          </cell>
          <cell r="D1673">
            <v>0</v>
          </cell>
          <cell r="E1673">
            <v>0</v>
          </cell>
          <cell r="F1673">
            <v>0</v>
          </cell>
          <cell r="G1673">
            <v>0</v>
          </cell>
          <cell r="H1673">
            <v>0</v>
          </cell>
          <cell r="I1673">
            <v>0</v>
          </cell>
        </row>
        <row r="1674">
          <cell r="A1674">
            <v>0</v>
          </cell>
          <cell r="B1674">
            <v>0</v>
          </cell>
          <cell r="C1674">
            <v>0</v>
          </cell>
          <cell r="D1674">
            <v>0</v>
          </cell>
          <cell r="E1674" t="str">
            <v>ADECUACION DE LAS INSTALACIONES DE LA INSTITUCION EDUCATIVA JESUS MARIA AGUIRRE CHARRY 
DEL MUNICIPIO DE AIPE, HUILA</v>
          </cell>
          <cell r="F1674">
            <v>0</v>
          </cell>
          <cell r="G1674">
            <v>0</v>
          </cell>
          <cell r="H1674">
            <v>0</v>
          </cell>
          <cell r="I1674">
            <v>0</v>
          </cell>
          <cell r="J1674">
            <v>0</v>
          </cell>
        </row>
        <row r="1675">
          <cell r="A1675">
            <v>0</v>
          </cell>
          <cell r="B1675">
            <v>0</v>
          </cell>
          <cell r="C1675">
            <v>0</v>
          </cell>
          <cell r="D1675">
            <v>0</v>
          </cell>
          <cell r="E1675" t="str">
            <v>ANÁLISIS DE PRECIOS UNITARIOS      A.P.U.</v>
          </cell>
          <cell r="F1675">
            <v>0</v>
          </cell>
          <cell r="G1675">
            <v>0</v>
          </cell>
          <cell r="H1675">
            <v>0</v>
          </cell>
          <cell r="I1675">
            <v>0</v>
          </cell>
          <cell r="J1675">
            <v>0</v>
          </cell>
        </row>
        <row r="1676">
          <cell r="A1676">
            <v>0</v>
          </cell>
          <cell r="B1676">
            <v>0</v>
          </cell>
          <cell r="C1676">
            <v>0</v>
          </cell>
          <cell r="D1676">
            <v>0</v>
          </cell>
          <cell r="E1676">
            <v>0</v>
          </cell>
          <cell r="F1676">
            <v>0</v>
          </cell>
          <cell r="G1676">
            <v>0</v>
          </cell>
          <cell r="H1676">
            <v>0</v>
          </cell>
          <cell r="I1676">
            <v>0</v>
          </cell>
          <cell r="J1676">
            <v>0</v>
          </cell>
        </row>
        <row r="1677">
          <cell r="A1677">
            <v>0</v>
          </cell>
          <cell r="B1677">
            <v>0</v>
          </cell>
          <cell r="C1677">
            <v>0</v>
          </cell>
          <cell r="D1677">
            <v>0</v>
          </cell>
          <cell r="E1677">
            <v>0</v>
          </cell>
          <cell r="F1677">
            <v>0</v>
          </cell>
          <cell r="G1677">
            <v>0</v>
          </cell>
          <cell r="H1677">
            <v>0</v>
          </cell>
          <cell r="I1677">
            <v>0</v>
          </cell>
          <cell r="J1677">
            <v>0</v>
          </cell>
        </row>
        <row r="1678">
          <cell r="A1678">
            <v>0</v>
          </cell>
          <cell r="B1678">
            <v>0</v>
          </cell>
          <cell r="C1678">
            <v>0</v>
          </cell>
          <cell r="D1678" t="str">
            <v>CAPITULO</v>
          </cell>
          <cell r="E1678" t="str">
            <v>ITEM</v>
          </cell>
          <cell r="F1678" t="str">
            <v>DESCRIPCION</v>
          </cell>
          <cell r="G1678">
            <v>0</v>
          </cell>
          <cell r="H1678">
            <v>0</v>
          </cell>
          <cell r="I1678">
            <v>0</v>
          </cell>
          <cell r="J1678" t="str">
            <v>UNIDAD</v>
          </cell>
        </row>
        <row r="1679">
          <cell r="B1679" t="str">
            <v>Partida</v>
          </cell>
          <cell r="C1679">
            <v>0</v>
          </cell>
          <cell r="D1679" t="str">
            <v>3.3</v>
          </cell>
          <cell r="E1679" t="str">
            <v>3.3.1</v>
          </cell>
          <cell r="F1679" t="str">
            <v>SUMINISTRO E INSTALACION DE VIDRIO 4MM</v>
          </cell>
          <cell r="G1679">
            <v>0</v>
          </cell>
          <cell r="H1679">
            <v>0</v>
          </cell>
          <cell r="I1679">
            <v>0</v>
          </cell>
          <cell r="J1679" t="str">
            <v>M2</v>
          </cell>
        </row>
        <row r="1680">
          <cell r="A1680">
            <v>0</v>
          </cell>
          <cell r="B1680">
            <v>0</v>
          </cell>
          <cell r="C1680">
            <v>0</v>
          </cell>
          <cell r="D1680" t="str">
            <v>MAQUINARIA, HERRAMIENTA Y EQUIPO PUESTO EN OBRA</v>
          </cell>
          <cell r="E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</row>
        <row r="1681">
          <cell r="A1681">
            <v>0</v>
          </cell>
          <cell r="B1681">
            <v>0</v>
          </cell>
          <cell r="C1681">
            <v>0</v>
          </cell>
          <cell r="D1681" t="str">
            <v>DESCRIPCION</v>
          </cell>
          <cell r="E1681">
            <v>0</v>
          </cell>
          <cell r="F1681" t="str">
            <v>UND</v>
          </cell>
          <cell r="G1681" t="str">
            <v>Vr. Unitario</v>
          </cell>
          <cell r="H1681" t="str">
            <v>Redndim.</v>
          </cell>
          <cell r="I1681" t="str">
            <v>Vr Total</v>
          </cell>
          <cell r="J1681">
            <v>0</v>
          </cell>
        </row>
        <row r="1682">
          <cell r="A1682" t="str">
            <v xml:space="preserve">HM           </v>
          </cell>
          <cell r="B1682" t="str">
            <v>Maquinaria</v>
          </cell>
          <cell r="C1682">
            <v>0</v>
          </cell>
          <cell r="D1682" t="str">
            <v>HERRAMIENTA MENOR</v>
          </cell>
          <cell r="E1682">
            <v>0</v>
          </cell>
          <cell r="F1682" t="str">
            <v>UND</v>
          </cell>
          <cell r="G1682">
            <v>1300</v>
          </cell>
          <cell r="H1682">
            <v>0.1</v>
          </cell>
          <cell r="I1682">
            <v>130</v>
          </cell>
          <cell r="J1682">
            <v>0</v>
          </cell>
        </row>
        <row r="1683">
          <cell r="A1683">
            <v>0</v>
          </cell>
          <cell r="B1683">
            <v>0</v>
          </cell>
          <cell r="C1683">
            <v>0</v>
          </cell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H1683">
            <v>0</v>
          </cell>
          <cell r="I1683">
            <v>0</v>
          </cell>
          <cell r="J1683">
            <v>0</v>
          </cell>
        </row>
        <row r="1684">
          <cell r="A1684">
            <v>0</v>
          </cell>
          <cell r="B1684">
            <v>0</v>
          </cell>
          <cell r="C1684">
            <v>0</v>
          </cell>
          <cell r="D1684">
            <v>0</v>
          </cell>
          <cell r="E1684">
            <v>0</v>
          </cell>
          <cell r="F1684">
            <v>0</v>
          </cell>
          <cell r="G1684">
            <v>0</v>
          </cell>
          <cell r="H1684">
            <v>0</v>
          </cell>
          <cell r="I1684">
            <v>0</v>
          </cell>
          <cell r="J1684">
            <v>0</v>
          </cell>
        </row>
        <row r="1685">
          <cell r="A1685">
            <v>0</v>
          </cell>
          <cell r="B1685">
            <v>0</v>
          </cell>
          <cell r="C1685">
            <v>0</v>
          </cell>
          <cell r="D1685">
            <v>0</v>
          </cell>
          <cell r="E1685">
            <v>0</v>
          </cell>
          <cell r="F1685">
            <v>0</v>
          </cell>
          <cell r="G1685">
            <v>0</v>
          </cell>
          <cell r="H1685">
            <v>0</v>
          </cell>
          <cell r="I1685">
            <v>0</v>
          </cell>
          <cell r="J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  <cell r="D1686" t="str">
            <v>SUBTOTAL</v>
          </cell>
          <cell r="E1686">
            <v>0</v>
          </cell>
          <cell r="F1686">
            <v>0</v>
          </cell>
          <cell r="G1686">
            <v>0</v>
          </cell>
          <cell r="H1686">
            <v>0</v>
          </cell>
          <cell r="I1686">
            <v>0</v>
          </cell>
          <cell r="J1686">
            <v>130</v>
          </cell>
        </row>
        <row r="1687">
          <cell r="A1687">
            <v>0</v>
          </cell>
          <cell r="B1687">
            <v>0</v>
          </cell>
          <cell r="C1687">
            <v>0</v>
          </cell>
          <cell r="D1687" t="str">
            <v>MATERIALES</v>
          </cell>
          <cell r="E1687">
            <v>0</v>
          </cell>
          <cell r="F1687">
            <v>0</v>
          </cell>
          <cell r="G1687">
            <v>0</v>
          </cell>
          <cell r="H1687">
            <v>0</v>
          </cell>
          <cell r="I1687">
            <v>0</v>
          </cell>
          <cell r="J1687">
            <v>0</v>
          </cell>
        </row>
        <row r="1688">
          <cell r="A1688">
            <v>0</v>
          </cell>
          <cell r="B1688">
            <v>0</v>
          </cell>
          <cell r="C1688">
            <v>0</v>
          </cell>
          <cell r="D1688" t="str">
            <v>DESCRIPCION</v>
          </cell>
          <cell r="E1688">
            <v>0</v>
          </cell>
          <cell r="F1688" t="str">
            <v>UND</v>
          </cell>
          <cell r="G1688" t="str">
            <v>Vr. Unitario</v>
          </cell>
          <cell r="H1688" t="str">
            <v>Redndim.</v>
          </cell>
          <cell r="I1688" t="str">
            <v>Vr Total</v>
          </cell>
          <cell r="J1688">
            <v>0</v>
          </cell>
        </row>
        <row r="1689">
          <cell r="A1689" t="str">
            <v xml:space="preserve">VIDRIO4MM    </v>
          </cell>
          <cell r="B1689" t="str">
            <v>Material</v>
          </cell>
          <cell r="C1689">
            <v>0</v>
          </cell>
          <cell r="D1689" t="str">
            <v>VIDRIO 4MM</v>
          </cell>
          <cell r="E1689">
            <v>0</v>
          </cell>
          <cell r="F1689" t="str">
            <v>m2</v>
          </cell>
          <cell r="G1689">
            <v>38000</v>
          </cell>
          <cell r="H1689">
            <v>1.05</v>
          </cell>
          <cell r="I1689">
            <v>39900</v>
          </cell>
          <cell r="J1689">
            <v>0</v>
          </cell>
        </row>
        <row r="1690">
          <cell r="A1690" t="str">
            <v xml:space="preserve">SILICONA     </v>
          </cell>
          <cell r="B1690" t="str">
            <v>Material</v>
          </cell>
          <cell r="C1690">
            <v>0</v>
          </cell>
          <cell r="D1690" t="str">
            <v>SILICONA TRANSPARENTE .11OZ</v>
          </cell>
          <cell r="E1690">
            <v>0</v>
          </cell>
          <cell r="F1690" t="str">
            <v>UN</v>
          </cell>
          <cell r="G1690">
            <v>8950</v>
          </cell>
          <cell r="H1690">
            <v>0.5</v>
          </cell>
          <cell r="I1690">
            <v>4475</v>
          </cell>
          <cell r="J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  <cell r="D1691">
            <v>0</v>
          </cell>
          <cell r="E1691">
            <v>0</v>
          </cell>
          <cell r="F1691">
            <v>0</v>
          </cell>
          <cell r="G1691">
            <v>0</v>
          </cell>
          <cell r="H1691">
            <v>0</v>
          </cell>
          <cell r="I1691">
            <v>0</v>
          </cell>
          <cell r="J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  <cell r="D1692">
            <v>0</v>
          </cell>
          <cell r="E1692">
            <v>0</v>
          </cell>
          <cell r="F1692">
            <v>0</v>
          </cell>
          <cell r="G1692">
            <v>0</v>
          </cell>
          <cell r="H1692">
            <v>0</v>
          </cell>
          <cell r="I1692">
            <v>0</v>
          </cell>
          <cell r="J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  <cell r="D1693" t="str">
            <v>SUBTOTAL</v>
          </cell>
          <cell r="E1693">
            <v>0</v>
          </cell>
          <cell r="F1693">
            <v>0</v>
          </cell>
          <cell r="G1693">
            <v>0</v>
          </cell>
          <cell r="H1693">
            <v>0</v>
          </cell>
          <cell r="I1693">
            <v>0</v>
          </cell>
          <cell r="J1693">
            <v>44375</v>
          </cell>
        </row>
        <row r="1694">
          <cell r="A1694">
            <v>0</v>
          </cell>
          <cell r="B1694">
            <v>0</v>
          </cell>
          <cell r="C1694">
            <v>0</v>
          </cell>
          <cell r="D1694" t="str">
            <v>MANO DE OBRA</v>
          </cell>
          <cell r="E1694">
            <v>0</v>
          </cell>
          <cell r="F1694">
            <v>0</v>
          </cell>
          <cell r="G1694">
            <v>0</v>
          </cell>
          <cell r="H1694">
            <v>0</v>
          </cell>
          <cell r="I1694">
            <v>0</v>
          </cell>
          <cell r="J1694">
            <v>0</v>
          </cell>
        </row>
        <row r="1695">
          <cell r="A1695">
            <v>0</v>
          </cell>
          <cell r="B1695">
            <v>0</v>
          </cell>
          <cell r="C1695">
            <v>0</v>
          </cell>
          <cell r="D1695" t="str">
            <v>DESCRIPCION</v>
          </cell>
          <cell r="E1695">
            <v>0</v>
          </cell>
          <cell r="F1695" t="str">
            <v>UND</v>
          </cell>
          <cell r="G1695" t="str">
            <v>Vr. Unitario</v>
          </cell>
          <cell r="H1695" t="str">
            <v>Redndim.</v>
          </cell>
          <cell r="I1695" t="str">
            <v>Vr Total</v>
          </cell>
          <cell r="J1695">
            <v>0</v>
          </cell>
        </row>
        <row r="1696">
          <cell r="A1696" t="str">
            <v xml:space="preserve">1OF1AY       </v>
          </cell>
          <cell r="B1696" t="str">
            <v>Mano de obra</v>
          </cell>
          <cell r="C1696">
            <v>0</v>
          </cell>
          <cell r="D1696" t="str">
            <v>MANO DE OBRA ALBAÑILERIA (1 OFICIAL - 1 AYUDANTE)</v>
          </cell>
          <cell r="E1696">
            <v>0</v>
          </cell>
          <cell r="F1696" t="str">
            <v>HR</v>
          </cell>
          <cell r="G1696">
            <v>16784</v>
          </cell>
          <cell r="H1696">
            <v>0.5</v>
          </cell>
          <cell r="I1696">
            <v>8392</v>
          </cell>
          <cell r="J1696">
            <v>0</v>
          </cell>
        </row>
        <row r="1697">
          <cell r="A1697">
            <v>0</v>
          </cell>
          <cell r="B1697">
            <v>0</v>
          </cell>
          <cell r="C1697">
            <v>0</v>
          </cell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H1697">
            <v>0</v>
          </cell>
          <cell r="I1697">
            <v>0</v>
          </cell>
          <cell r="J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H1698">
            <v>0</v>
          </cell>
          <cell r="I1698">
            <v>0</v>
          </cell>
          <cell r="J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  <cell r="D1699">
            <v>0</v>
          </cell>
          <cell r="E1699">
            <v>0</v>
          </cell>
          <cell r="F1699">
            <v>0</v>
          </cell>
          <cell r="G1699">
            <v>0</v>
          </cell>
          <cell r="H1699">
            <v>0</v>
          </cell>
          <cell r="I1699">
            <v>0</v>
          </cell>
          <cell r="J1699">
            <v>0</v>
          </cell>
        </row>
        <row r="1700">
          <cell r="A1700">
            <v>0</v>
          </cell>
          <cell r="B1700">
            <v>0</v>
          </cell>
          <cell r="C1700">
            <v>0</v>
          </cell>
          <cell r="D1700" t="str">
            <v>SUBTOTAL</v>
          </cell>
          <cell r="E1700">
            <v>0</v>
          </cell>
          <cell r="F1700">
            <v>0</v>
          </cell>
          <cell r="G1700">
            <v>0</v>
          </cell>
          <cell r="H1700">
            <v>0</v>
          </cell>
          <cell r="I1700">
            <v>0</v>
          </cell>
          <cell r="J1700">
            <v>8392</v>
          </cell>
        </row>
        <row r="1701">
          <cell r="A1701">
            <v>0</v>
          </cell>
          <cell r="B1701">
            <v>0</v>
          </cell>
          <cell r="C1701">
            <v>0</v>
          </cell>
          <cell r="D1701" t="str">
            <v>TRANSPORTE</v>
          </cell>
          <cell r="E1701">
            <v>0</v>
          </cell>
          <cell r="F1701">
            <v>0</v>
          </cell>
          <cell r="G1701">
            <v>0</v>
          </cell>
          <cell r="H1701">
            <v>0</v>
          </cell>
          <cell r="I1701">
            <v>0</v>
          </cell>
          <cell r="J1701">
            <v>0</v>
          </cell>
        </row>
        <row r="1702">
          <cell r="A1702">
            <v>0</v>
          </cell>
          <cell r="B1702">
            <v>0</v>
          </cell>
          <cell r="C1702">
            <v>0</v>
          </cell>
          <cell r="D1702" t="str">
            <v>DESCRIPCION</v>
          </cell>
          <cell r="E1702">
            <v>0</v>
          </cell>
          <cell r="F1702" t="str">
            <v>UND</v>
          </cell>
          <cell r="G1702" t="str">
            <v>Vr. Unitario</v>
          </cell>
          <cell r="H1702" t="str">
            <v>Redndim.</v>
          </cell>
          <cell r="I1702" t="str">
            <v>Vr Total</v>
          </cell>
          <cell r="J1702">
            <v>0</v>
          </cell>
        </row>
        <row r="1703">
          <cell r="A1703">
            <v>0</v>
          </cell>
          <cell r="B1703">
            <v>0</v>
          </cell>
          <cell r="C1703">
            <v>0</v>
          </cell>
          <cell r="D1703">
            <v>0</v>
          </cell>
          <cell r="E1703">
            <v>0</v>
          </cell>
          <cell r="F1703">
            <v>0</v>
          </cell>
          <cell r="G1703">
            <v>0</v>
          </cell>
          <cell r="H1703">
            <v>0</v>
          </cell>
          <cell r="I1703">
            <v>0</v>
          </cell>
          <cell r="J1703">
            <v>0</v>
          </cell>
        </row>
        <row r="1704">
          <cell r="A1704">
            <v>0</v>
          </cell>
          <cell r="B1704">
            <v>0</v>
          </cell>
          <cell r="C1704">
            <v>0</v>
          </cell>
          <cell r="D1704">
            <v>0</v>
          </cell>
          <cell r="E1704">
            <v>0</v>
          </cell>
          <cell r="F1704">
            <v>0</v>
          </cell>
          <cell r="G1704">
            <v>0</v>
          </cell>
          <cell r="H1704">
            <v>0</v>
          </cell>
          <cell r="I1704">
            <v>0</v>
          </cell>
          <cell r="J1704">
            <v>0</v>
          </cell>
        </row>
        <row r="1705">
          <cell r="A1705">
            <v>0</v>
          </cell>
          <cell r="B1705">
            <v>0</v>
          </cell>
          <cell r="C1705">
            <v>0</v>
          </cell>
          <cell r="D1705">
            <v>0</v>
          </cell>
          <cell r="E1705">
            <v>0</v>
          </cell>
          <cell r="F1705">
            <v>0</v>
          </cell>
          <cell r="G1705">
            <v>0</v>
          </cell>
          <cell r="H1705">
            <v>0</v>
          </cell>
          <cell r="I1705">
            <v>0</v>
          </cell>
          <cell r="J1705">
            <v>0</v>
          </cell>
        </row>
        <row r="1706">
          <cell r="A1706">
            <v>0</v>
          </cell>
          <cell r="B1706">
            <v>0</v>
          </cell>
          <cell r="C1706">
            <v>0</v>
          </cell>
          <cell r="D1706">
            <v>0</v>
          </cell>
          <cell r="E1706">
            <v>0</v>
          </cell>
          <cell r="F1706">
            <v>0</v>
          </cell>
          <cell r="G1706">
            <v>0</v>
          </cell>
          <cell r="H1706">
            <v>0</v>
          </cell>
          <cell r="I1706">
            <v>0</v>
          </cell>
          <cell r="J1706">
            <v>0</v>
          </cell>
        </row>
        <row r="1707">
          <cell r="A1707">
            <v>0</v>
          </cell>
          <cell r="B1707">
            <v>0</v>
          </cell>
          <cell r="C1707">
            <v>0</v>
          </cell>
          <cell r="D1707" t="str">
            <v>SUBTOTAL</v>
          </cell>
          <cell r="E1707">
            <v>0</v>
          </cell>
          <cell r="F1707">
            <v>0</v>
          </cell>
          <cell r="G1707">
            <v>0</v>
          </cell>
          <cell r="H1707">
            <v>0</v>
          </cell>
          <cell r="I1707">
            <v>0</v>
          </cell>
          <cell r="J1707">
            <v>0</v>
          </cell>
        </row>
        <row r="1708">
          <cell r="A1708">
            <v>0</v>
          </cell>
          <cell r="B1708">
            <v>0</v>
          </cell>
          <cell r="C1708">
            <v>0</v>
          </cell>
          <cell r="D1708">
            <v>0</v>
          </cell>
          <cell r="E1708">
            <v>0</v>
          </cell>
          <cell r="F1708">
            <v>0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</row>
        <row r="1709">
          <cell r="A1709" t="str">
            <v>3.3.1</v>
          </cell>
          <cell r="B1709">
            <v>0</v>
          </cell>
          <cell r="C1709">
            <v>0</v>
          </cell>
          <cell r="D1709" t="str">
            <v>TOTAL COSTO UNITARIO</v>
          </cell>
          <cell r="E1709">
            <v>0</v>
          </cell>
          <cell r="F1709">
            <v>0</v>
          </cell>
          <cell r="G1709">
            <v>0</v>
          </cell>
          <cell r="H1709">
            <v>0</v>
          </cell>
          <cell r="I1709">
            <v>0</v>
          </cell>
          <cell r="J1709">
            <v>52897</v>
          </cell>
        </row>
        <row r="1710">
          <cell r="A1710">
            <v>0</v>
          </cell>
          <cell r="B1710">
            <v>0</v>
          </cell>
          <cell r="C1710">
            <v>0</v>
          </cell>
          <cell r="E1710">
            <v>0</v>
          </cell>
          <cell r="F1710">
            <v>0</v>
          </cell>
          <cell r="H1710">
            <v>0</v>
          </cell>
          <cell r="I1710">
            <v>0</v>
          </cell>
        </row>
        <row r="1711">
          <cell r="A1711">
            <v>0</v>
          </cell>
          <cell r="B1711">
            <v>0</v>
          </cell>
          <cell r="C1711">
            <v>0</v>
          </cell>
          <cell r="D1711">
            <v>0</v>
          </cell>
          <cell r="E1711">
            <v>0</v>
          </cell>
          <cell r="F1711">
            <v>0</v>
          </cell>
          <cell r="G1711">
            <v>0</v>
          </cell>
          <cell r="H1711">
            <v>0</v>
          </cell>
          <cell r="I1711">
            <v>0</v>
          </cell>
        </row>
        <row r="1712">
          <cell r="A1712">
            <v>0</v>
          </cell>
          <cell r="B1712">
            <v>0</v>
          </cell>
          <cell r="C1712">
            <v>0</v>
          </cell>
          <cell r="D1712">
            <v>0</v>
          </cell>
          <cell r="E1712" t="str">
            <v>ADECUACION DE LAS INSTALACIONES DE LA INSTITUCION EDUCATIVA JESUS MARIA AGUIRRE CHARRY 
DEL MUNICIPIO DE AIPE, HUILA</v>
          </cell>
          <cell r="F1712">
            <v>0</v>
          </cell>
          <cell r="G1712">
            <v>0</v>
          </cell>
          <cell r="H1712">
            <v>0</v>
          </cell>
          <cell r="I1712">
            <v>0</v>
          </cell>
          <cell r="J1712">
            <v>0</v>
          </cell>
        </row>
        <row r="1713">
          <cell r="A1713">
            <v>0</v>
          </cell>
          <cell r="B1713">
            <v>0</v>
          </cell>
          <cell r="C1713">
            <v>0</v>
          </cell>
          <cell r="D1713">
            <v>0</v>
          </cell>
          <cell r="E1713" t="str">
            <v>ANÁLISIS DE PRECIOS UNITARIOS      A.P.U.</v>
          </cell>
          <cell r="F1713">
            <v>0</v>
          </cell>
          <cell r="G1713">
            <v>0</v>
          </cell>
          <cell r="H1713">
            <v>0</v>
          </cell>
          <cell r="I1713">
            <v>0</v>
          </cell>
          <cell r="J1713">
            <v>0</v>
          </cell>
        </row>
        <row r="1714">
          <cell r="A1714">
            <v>0</v>
          </cell>
          <cell r="B1714">
            <v>0</v>
          </cell>
          <cell r="C1714">
            <v>0</v>
          </cell>
          <cell r="D1714">
            <v>0</v>
          </cell>
          <cell r="E1714">
            <v>0</v>
          </cell>
          <cell r="F1714">
            <v>0</v>
          </cell>
          <cell r="G1714">
            <v>0</v>
          </cell>
          <cell r="H1714">
            <v>0</v>
          </cell>
          <cell r="I1714">
            <v>0</v>
          </cell>
          <cell r="J1714">
            <v>0</v>
          </cell>
        </row>
        <row r="1715">
          <cell r="A1715">
            <v>0</v>
          </cell>
          <cell r="B1715">
            <v>0</v>
          </cell>
          <cell r="C1715">
            <v>0</v>
          </cell>
          <cell r="D1715">
            <v>0</v>
          </cell>
          <cell r="E1715">
            <v>0</v>
          </cell>
          <cell r="F1715">
            <v>0</v>
          </cell>
          <cell r="G1715">
            <v>0</v>
          </cell>
          <cell r="H1715">
            <v>0</v>
          </cell>
          <cell r="I1715">
            <v>0</v>
          </cell>
          <cell r="J1715">
            <v>0</v>
          </cell>
        </row>
        <row r="1716">
          <cell r="A1716">
            <v>0</v>
          </cell>
          <cell r="B1716">
            <v>0</v>
          </cell>
          <cell r="C1716">
            <v>0</v>
          </cell>
          <cell r="D1716" t="str">
            <v>CAPITULO</v>
          </cell>
          <cell r="E1716" t="str">
            <v>ITEM</v>
          </cell>
          <cell r="F1716" t="str">
            <v>DESCRIPCION</v>
          </cell>
          <cell r="G1716">
            <v>0</v>
          </cell>
          <cell r="H1716">
            <v>0</v>
          </cell>
          <cell r="I1716">
            <v>0</v>
          </cell>
          <cell r="J1716" t="str">
            <v>UNIDAD</v>
          </cell>
        </row>
        <row r="1717">
          <cell r="B1717" t="str">
            <v>Partida</v>
          </cell>
          <cell r="C1717">
            <v>0</v>
          </cell>
          <cell r="D1717" t="str">
            <v>3.3</v>
          </cell>
          <cell r="E1717" t="str">
            <v>3.3.2</v>
          </cell>
          <cell r="F1717" t="str">
            <v>SUMINISTRO E INSTALACION DE CHAPA PUERTA FACHADA</v>
          </cell>
          <cell r="G1717">
            <v>0</v>
          </cell>
          <cell r="H1717">
            <v>0</v>
          </cell>
          <cell r="I1717">
            <v>0</v>
          </cell>
          <cell r="J1717" t="str">
            <v>UND</v>
          </cell>
        </row>
        <row r="1718">
          <cell r="A1718">
            <v>0</v>
          </cell>
          <cell r="B1718">
            <v>0</v>
          </cell>
          <cell r="C1718">
            <v>0</v>
          </cell>
          <cell r="D1718" t="str">
            <v>MAQUINARIA, HERRAMIENTA Y EQUIPO PUESTO EN OBRA</v>
          </cell>
          <cell r="E1718">
            <v>0</v>
          </cell>
          <cell r="F1718">
            <v>0</v>
          </cell>
          <cell r="G1718">
            <v>0</v>
          </cell>
          <cell r="H1718">
            <v>0</v>
          </cell>
          <cell r="I1718">
            <v>0</v>
          </cell>
          <cell r="J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  <cell r="D1719" t="str">
            <v>DESCRIPCION</v>
          </cell>
          <cell r="E1719">
            <v>0</v>
          </cell>
          <cell r="F1719" t="str">
            <v>UND</v>
          </cell>
          <cell r="G1719" t="str">
            <v>Vr. Unitario</v>
          </cell>
          <cell r="H1719" t="str">
            <v>Redndim.</v>
          </cell>
          <cell r="I1719" t="str">
            <v>Vr Total</v>
          </cell>
          <cell r="J1719">
            <v>0</v>
          </cell>
        </row>
        <row r="1720">
          <cell r="A1720" t="str">
            <v xml:space="preserve">HM           </v>
          </cell>
          <cell r="B1720" t="str">
            <v>Maquinaria</v>
          </cell>
          <cell r="C1720">
            <v>0</v>
          </cell>
          <cell r="D1720" t="str">
            <v>HERRAMIENTA MENOR</v>
          </cell>
          <cell r="E1720">
            <v>0</v>
          </cell>
          <cell r="F1720" t="str">
            <v>UND</v>
          </cell>
          <cell r="G1720">
            <v>1300</v>
          </cell>
          <cell r="H1720">
            <v>0.3</v>
          </cell>
          <cell r="I1720">
            <v>390</v>
          </cell>
          <cell r="J1720">
            <v>0</v>
          </cell>
        </row>
        <row r="1721">
          <cell r="A1721">
            <v>0</v>
          </cell>
          <cell r="B1721">
            <v>0</v>
          </cell>
          <cell r="C1721">
            <v>0</v>
          </cell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H1721">
            <v>0</v>
          </cell>
          <cell r="I1721">
            <v>0</v>
          </cell>
          <cell r="J1721">
            <v>0</v>
          </cell>
        </row>
        <row r="1722">
          <cell r="A1722">
            <v>0</v>
          </cell>
          <cell r="B1722">
            <v>0</v>
          </cell>
          <cell r="C1722">
            <v>0</v>
          </cell>
          <cell r="D1722">
            <v>0</v>
          </cell>
          <cell r="E1722">
            <v>0</v>
          </cell>
          <cell r="F1722">
            <v>0</v>
          </cell>
          <cell r="G1722">
            <v>0</v>
          </cell>
          <cell r="H1722">
            <v>0</v>
          </cell>
          <cell r="I1722">
            <v>0</v>
          </cell>
          <cell r="J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H1723">
            <v>0</v>
          </cell>
          <cell r="I1723">
            <v>0</v>
          </cell>
          <cell r="J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  <cell r="D1724" t="str">
            <v>SUBTOTAL</v>
          </cell>
          <cell r="E1724">
            <v>0</v>
          </cell>
          <cell r="F1724">
            <v>0</v>
          </cell>
          <cell r="G1724">
            <v>0</v>
          </cell>
          <cell r="H1724">
            <v>0</v>
          </cell>
          <cell r="I1724">
            <v>0</v>
          </cell>
          <cell r="J1724">
            <v>390</v>
          </cell>
        </row>
        <row r="1725">
          <cell r="A1725">
            <v>0</v>
          </cell>
          <cell r="B1725">
            <v>0</v>
          </cell>
          <cell r="C1725">
            <v>0</v>
          </cell>
          <cell r="D1725" t="str">
            <v>MATERIALES</v>
          </cell>
          <cell r="E1725">
            <v>0</v>
          </cell>
          <cell r="F1725">
            <v>0</v>
          </cell>
          <cell r="G1725">
            <v>0</v>
          </cell>
          <cell r="H1725">
            <v>0</v>
          </cell>
          <cell r="I1725">
            <v>0</v>
          </cell>
          <cell r="J1725">
            <v>0</v>
          </cell>
        </row>
        <row r="1726">
          <cell r="A1726">
            <v>0</v>
          </cell>
          <cell r="B1726">
            <v>0</v>
          </cell>
          <cell r="C1726">
            <v>0</v>
          </cell>
          <cell r="D1726" t="str">
            <v>DESCRIPCION</v>
          </cell>
          <cell r="E1726">
            <v>0</v>
          </cell>
          <cell r="F1726" t="str">
            <v>UND</v>
          </cell>
          <cell r="G1726" t="str">
            <v>Vr. Unitario</v>
          </cell>
          <cell r="H1726" t="str">
            <v>Redndim.</v>
          </cell>
          <cell r="I1726" t="str">
            <v>Vr Total</v>
          </cell>
          <cell r="J1726">
            <v>0</v>
          </cell>
        </row>
        <row r="1727">
          <cell r="A1727" t="str">
            <v xml:space="preserve">CHAPA        </v>
          </cell>
          <cell r="B1727" t="str">
            <v>Material</v>
          </cell>
          <cell r="C1727">
            <v>0</v>
          </cell>
          <cell r="D1727" t="str">
            <v>CHAPA DE FACHADA</v>
          </cell>
          <cell r="E1727">
            <v>0</v>
          </cell>
          <cell r="F1727" t="str">
            <v>UND</v>
          </cell>
          <cell r="G1727">
            <v>37000</v>
          </cell>
          <cell r="H1727">
            <v>1</v>
          </cell>
          <cell r="I1727">
            <v>37000</v>
          </cell>
          <cell r="J1727">
            <v>0</v>
          </cell>
        </row>
        <row r="1728">
          <cell r="A1728">
            <v>0</v>
          </cell>
          <cell r="B1728">
            <v>0</v>
          </cell>
          <cell r="C1728">
            <v>0</v>
          </cell>
          <cell r="D1728">
            <v>0</v>
          </cell>
          <cell r="E1728">
            <v>0</v>
          </cell>
          <cell r="F1728">
            <v>0</v>
          </cell>
          <cell r="G1728">
            <v>0</v>
          </cell>
          <cell r="H1728">
            <v>0</v>
          </cell>
          <cell r="I1728">
            <v>0</v>
          </cell>
          <cell r="J1728">
            <v>0</v>
          </cell>
        </row>
        <row r="1729">
          <cell r="A1729">
            <v>0</v>
          </cell>
          <cell r="B1729">
            <v>0</v>
          </cell>
          <cell r="C1729">
            <v>0</v>
          </cell>
          <cell r="D1729">
            <v>0</v>
          </cell>
          <cell r="E1729">
            <v>0</v>
          </cell>
          <cell r="F1729">
            <v>0</v>
          </cell>
          <cell r="G1729">
            <v>0</v>
          </cell>
          <cell r="H1729">
            <v>0</v>
          </cell>
          <cell r="I1729">
            <v>0</v>
          </cell>
          <cell r="J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H1730">
            <v>0</v>
          </cell>
          <cell r="I1730">
            <v>0</v>
          </cell>
          <cell r="J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  <cell r="D1731" t="str">
            <v>SUBTOTAL</v>
          </cell>
          <cell r="E1731">
            <v>0</v>
          </cell>
          <cell r="F1731">
            <v>0</v>
          </cell>
          <cell r="G1731">
            <v>0</v>
          </cell>
          <cell r="H1731">
            <v>0</v>
          </cell>
          <cell r="I1731">
            <v>0</v>
          </cell>
          <cell r="J1731">
            <v>37000</v>
          </cell>
        </row>
        <row r="1732">
          <cell r="A1732">
            <v>0</v>
          </cell>
          <cell r="B1732">
            <v>0</v>
          </cell>
          <cell r="C1732">
            <v>0</v>
          </cell>
          <cell r="D1732" t="str">
            <v>MANO DE OBRA</v>
          </cell>
          <cell r="E1732">
            <v>0</v>
          </cell>
          <cell r="F1732">
            <v>0</v>
          </cell>
          <cell r="G1732">
            <v>0</v>
          </cell>
          <cell r="H1732">
            <v>0</v>
          </cell>
          <cell r="I1732">
            <v>0</v>
          </cell>
          <cell r="J1732">
            <v>0</v>
          </cell>
        </row>
        <row r="1733">
          <cell r="A1733">
            <v>0</v>
          </cell>
          <cell r="B1733">
            <v>0</v>
          </cell>
          <cell r="C1733">
            <v>0</v>
          </cell>
          <cell r="D1733" t="str">
            <v>DESCRIPCION</v>
          </cell>
          <cell r="E1733">
            <v>0</v>
          </cell>
          <cell r="F1733" t="str">
            <v>UND</v>
          </cell>
          <cell r="G1733" t="str">
            <v>Vr. Unitario</v>
          </cell>
          <cell r="H1733" t="str">
            <v>Redndim.</v>
          </cell>
          <cell r="I1733" t="str">
            <v>Vr Total</v>
          </cell>
          <cell r="J1733">
            <v>0</v>
          </cell>
        </row>
        <row r="1734">
          <cell r="A1734" t="str">
            <v xml:space="preserve">1OF1AY       </v>
          </cell>
          <cell r="B1734" t="str">
            <v>Mano de obra</v>
          </cell>
          <cell r="C1734">
            <v>0</v>
          </cell>
          <cell r="D1734" t="str">
            <v>MANO DE OBRA ALBAÑILERIA (1 OFICIAL - 1 AYUDANTE)</v>
          </cell>
          <cell r="E1734">
            <v>0</v>
          </cell>
          <cell r="F1734" t="str">
            <v>HR</v>
          </cell>
          <cell r="G1734">
            <v>16784</v>
          </cell>
          <cell r="H1734">
            <v>1.8</v>
          </cell>
          <cell r="I1734">
            <v>30211</v>
          </cell>
          <cell r="J1734">
            <v>0</v>
          </cell>
        </row>
        <row r="1735">
          <cell r="A1735">
            <v>0</v>
          </cell>
          <cell r="B1735">
            <v>0</v>
          </cell>
          <cell r="C1735">
            <v>0</v>
          </cell>
          <cell r="D1735">
            <v>0</v>
          </cell>
          <cell r="E1735">
            <v>0</v>
          </cell>
          <cell r="F1735">
            <v>0</v>
          </cell>
          <cell r="G1735">
            <v>0</v>
          </cell>
          <cell r="H1735">
            <v>0</v>
          </cell>
          <cell r="I1735">
            <v>0</v>
          </cell>
          <cell r="J1735">
            <v>0</v>
          </cell>
        </row>
        <row r="1736">
          <cell r="A1736">
            <v>0</v>
          </cell>
          <cell r="B1736">
            <v>0</v>
          </cell>
          <cell r="C1736">
            <v>0</v>
          </cell>
          <cell r="D1736">
            <v>0</v>
          </cell>
          <cell r="E1736">
            <v>0</v>
          </cell>
          <cell r="F1736">
            <v>0</v>
          </cell>
          <cell r="G1736">
            <v>0</v>
          </cell>
          <cell r="H1736">
            <v>0</v>
          </cell>
          <cell r="I1736">
            <v>0</v>
          </cell>
          <cell r="J1736">
            <v>0</v>
          </cell>
        </row>
        <row r="1737">
          <cell r="A1737">
            <v>0</v>
          </cell>
          <cell r="B1737">
            <v>0</v>
          </cell>
          <cell r="C1737">
            <v>0</v>
          </cell>
          <cell r="D1737">
            <v>0</v>
          </cell>
          <cell r="E1737">
            <v>0</v>
          </cell>
          <cell r="F1737">
            <v>0</v>
          </cell>
          <cell r="G1737">
            <v>0</v>
          </cell>
          <cell r="H1737">
            <v>0</v>
          </cell>
          <cell r="I1737">
            <v>0</v>
          </cell>
          <cell r="J1737">
            <v>0</v>
          </cell>
        </row>
        <row r="1738">
          <cell r="A1738">
            <v>0</v>
          </cell>
          <cell r="B1738">
            <v>0</v>
          </cell>
          <cell r="C1738">
            <v>0</v>
          </cell>
          <cell r="D1738" t="str">
            <v>SUBTOTAL</v>
          </cell>
          <cell r="E1738">
            <v>0</v>
          </cell>
          <cell r="F1738">
            <v>0</v>
          </cell>
          <cell r="G1738">
            <v>0</v>
          </cell>
          <cell r="H1738">
            <v>0</v>
          </cell>
          <cell r="I1738">
            <v>0</v>
          </cell>
          <cell r="J1738">
            <v>30211</v>
          </cell>
        </row>
        <row r="1739">
          <cell r="A1739">
            <v>0</v>
          </cell>
          <cell r="B1739">
            <v>0</v>
          </cell>
          <cell r="C1739">
            <v>0</v>
          </cell>
          <cell r="D1739" t="str">
            <v>TRANSPORTE</v>
          </cell>
          <cell r="E1739">
            <v>0</v>
          </cell>
          <cell r="F1739">
            <v>0</v>
          </cell>
          <cell r="G1739">
            <v>0</v>
          </cell>
          <cell r="H1739">
            <v>0</v>
          </cell>
          <cell r="I1739">
            <v>0</v>
          </cell>
          <cell r="J1739">
            <v>0</v>
          </cell>
        </row>
        <row r="1740">
          <cell r="A1740">
            <v>0</v>
          </cell>
          <cell r="B1740">
            <v>0</v>
          </cell>
          <cell r="C1740">
            <v>0</v>
          </cell>
          <cell r="D1740" t="str">
            <v>DESCRIPCION</v>
          </cell>
          <cell r="E1740">
            <v>0</v>
          </cell>
          <cell r="F1740" t="str">
            <v>UND</v>
          </cell>
          <cell r="G1740" t="str">
            <v>Vr. Unitario</v>
          </cell>
          <cell r="H1740" t="str">
            <v>Redndim.</v>
          </cell>
          <cell r="I1740" t="str">
            <v>Vr Total</v>
          </cell>
          <cell r="J1740">
            <v>0</v>
          </cell>
        </row>
        <row r="1741">
          <cell r="A1741">
            <v>0</v>
          </cell>
          <cell r="B1741">
            <v>0</v>
          </cell>
          <cell r="C1741">
            <v>0</v>
          </cell>
          <cell r="D1741">
            <v>0</v>
          </cell>
          <cell r="E1741">
            <v>0</v>
          </cell>
          <cell r="F1741">
            <v>0</v>
          </cell>
          <cell r="G1741">
            <v>0</v>
          </cell>
          <cell r="H1741">
            <v>0</v>
          </cell>
          <cell r="I1741">
            <v>0</v>
          </cell>
          <cell r="J1741">
            <v>0</v>
          </cell>
        </row>
        <row r="1742">
          <cell r="A1742">
            <v>0</v>
          </cell>
          <cell r="B1742">
            <v>0</v>
          </cell>
          <cell r="C1742">
            <v>0</v>
          </cell>
          <cell r="D1742">
            <v>0</v>
          </cell>
          <cell r="E1742">
            <v>0</v>
          </cell>
          <cell r="F1742">
            <v>0</v>
          </cell>
          <cell r="G1742">
            <v>0</v>
          </cell>
          <cell r="H1742">
            <v>0</v>
          </cell>
          <cell r="I1742">
            <v>0</v>
          </cell>
          <cell r="J1742">
            <v>0</v>
          </cell>
        </row>
        <row r="1743">
          <cell r="A1743">
            <v>0</v>
          </cell>
          <cell r="B1743">
            <v>0</v>
          </cell>
          <cell r="C1743">
            <v>0</v>
          </cell>
          <cell r="D1743">
            <v>0</v>
          </cell>
          <cell r="E1743">
            <v>0</v>
          </cell>
          <cell r="F1743">
            <v>0</v>
          </cell>
          <cell r="G1743">
            <v>0</v>
          </cell>
          <cell r="H1743">
            <v>0</v>
          </cell>
          <cell r="I1743">
            <v>0</v>
          </cell>
          <cell r="J1743">
            <v>0</v>
          </cell>
        </row>
        <row r="1744">
          <cell r="A1744">
            <v>0</v>
          </cell>
          <cell r="B1744">
            <v>0</v>
          </cell>
          <cell r="C1744">
            <v>0</v>
          </cell>
          <cell r="D1744">
            <v>0</v>
          </cell>
          <cell r="E1744">
            <v>0</v>
          </cell>
          <cell r="F1744">
            <v>0</v>
          </cell>
          <cell r="G1744">
            <v>0</v>
          </cell>
          <cell r="H1744">
            <v>0</v>
          </cell>
          <cell r="I1744">
            <v>0</v>
          </cell>
          <cell r="J1744">
            <v>0</v>
          </cell>
        </row>
        <row r="1745">
          <cell r="A1745">
            <v>0</v>
          </cell>
          <cell r="B1745">
            <v>0</v>
          </cell>
          <cell r="C1745">
            <v>0</v>
          </cell>
          <cell r="D1745" t="str">
            <v>SUBTOTAL</v>
          </cell>
          <cell r="E1745">
            <v>0</v>
          </cell>
          <cell r="F1745">
            <v>0</v>
          </cell>
          <cell r="G1745">
            <v>0</v>
          </cell>
          <cell r="H1745">
            <v>0</v>
          </cell>
          <cell r="I1745">
            <v>0</v>
          </cell>
          <cell r="J1745">
            <v>0</v>
          </cell>
        </row>
        <row r="1746">
          <cell r="A1746">
            <v>0</v>
          </cell>
          <cell r="B1746">
            <v>0</v>
          </cell>
          <cell r="C1746">
            <v>0</v>
          </cell>
          <cell r="D1746">
            <v>0</v>
          </cell>
          <cell r="E1746">
            <v>0</v>
          </cell>
          <cell r="F1746">
            <v>0</v>
          </cell>
          <cell r="G1746">
            <v>0</v>
          </cell>
          <cell r="H1746">
            <v>0</v>
          </cell>
          <cell r="I1746">
            <v>0</v>
          </cell>
          <cell r="J1746">
            <v>0</v>
          </cell>
        </row>
        <row r="1747">
          <cell r="A1747" t="str">
            <v>3.3.2</v>
          </cell>
          <cell r="B1747">
            <v>0</v>
          </cell>
          <cell r="C1747">
            <v>0</v>
          </cell>
          <cell r="D1747" t="str">
            <v>TOTAL COSTO UNITARIO</v>
          </cell>
          <cell r="E1747">
            <v>0</v>
          </cell>
          <cell r="F1747">
            <v>0</v>
          </cell>
          <cell r="G1747">
            <v>0</v>
          </cell>
          <cell r="H1747">
            <v>0</v>
          </cell>
          <cell r="I1747">
            <v>0</v>
          </cell>
          <cell r="J1747">
            <v>67601</v>
          </cell>
        </row>
        <row r="1748">
          <cell r="A1748">
            <v>0</v>
          </cell>
          <cell r="B1748">
            <v>0</v>
          </cell>
          <cell r="C1748">
            <v>0</v>
          </cell>
          <cell r="E1748">
            <v>0</v>
          </cell>
          <cell r="F1748">
            <v>0</v>
          </cell>
          <cell r="H1748">
            <v>0</v>
          </cell>
          <cell r="I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  <cell r="D1749">
            <v>0</v>
          </cell>
          <cell r="E1749">
            <v>0</v>
          </cell>
          <cell r="F1749">
            <v>0</v>
          </cell>
          <cell r="G1749">
            <v>0</v>
          </cell>
          <cell r="H1749">
            <v>0</v>
          </cell>
          <cell r="I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  <cell r="D1750">
            <v>0</v>
          </cell>
          <cell r="E1750" t="str">
            <v>ADECUACION DE LAS INSTALACIONES DE LA INSTITUCION EDUCATIVA JESUS MARIA AGUIRRE CHARRY 
DEL MUNICIPIO DE AIPE, HUILA</v>
          </cell>
          <cell r="F1750">
            <v>0</v>
          </cell>
          <cell r="G1750">
            <v>0</v>
          </cell>
          <cell r="H1750">
            <v>0</v>
          </cell>
          <cell r="I1750">
            <v>0</v>
          </cell>
          <cell r="J1750">
            <v>0</v>
          </cell>
        </row>
        <row r="1751">
          <cell r="A1751">
            <v>0</v>
          </cell>
          <cell r="B1751">
            <v>0</v>
          </cell>
          <cell r="C1751">
            <v>0</v>
          </cell>
          <cell r="D1751">
            <v>0</v>
          </cell>
          <cell r="E1751" t="str">
            <v>ANÁLISIS DE PRECIOS UNITARIOS      A.P.U.</v>
          </cell>
          <cell r="F1751">
            <v>0</v>
          </cell>
          <cell r="G1751">
            <v>0</v>
          </cell>
          <cell r="H1751">
            <v>0</v>
          </cell>
          <cell r="I1751">
            <v>0</v>
          </cell>
          <cell r="J1751">
            <v>0</v>
          </cell>
        </row>
        <row r="1752">
          <cell r="A1752">
            <v>0</v>
          </cell>
          <cell r="B1752">
            <v>0</v>
          </cell>
          <cell r="C1752">
            <v>0</v>
          </cell>
          <cell r="D1752">
            <v>0</v>
          </cell>
          <cell r="E1752">
            <v>0</v>
          </cell>
          <cell r="F1752">
            <v>0</v>
          </cell>
          <cell r="G1752">
            <v>0</v>
          </cell>
          <cell r="H1752">
            <v>0</v>
          </cell>
          <cell r="I1752">
            <v>0</v>
          </cell>
          <cell r="J1752">
            <v>0</v>
          </cell>
        </row>
        <row r="1753">
          <cell r="A1753">
            <v>0</v>
          </cell>
          <cell r="B1753">
            <v>0</v>
          </cell>
          <cell r="C1753">
            <v>0</v>
          </cell>
          <cell r="D1753">
            <v>0</v>
          </cell>
          <cell r="E1753">
            <v>0</v>
          </cell>
          <cell r="F1753">
            <v>0</v>
          </cell>
          <cell r="G1753">
            <v>0</v>
          </cell>
          <cell r="H1753">
            <v>0</v>
          </cell>
          <cell r="I1753">
            <v>0</v>
          </cell>
          <cell r="J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  <cell r="D1754" t="str">
            <v>CAPITULO</v>
          </cell>
          <cell r="E1754" t="str">
            <v>ITEM</v>
          </cell>
          <cell r="F1754" t="str">
            <v>DESCRIPCION</v>
          </cell>
          <cell r="G1754">
            <v>0</v>
          </cell>
          <cell r="H1754">
            <v>0</v>
          </cell>
          <cell r="I1754">
            <v>0</v>
          </cell>
          <cell r="J1754" t="str">
            <v>UNIDAD</v>
          </cell>
        </row>
        <row r="1755">
          <cell r="B1755" t="str">
            <v>Partida</v>
          </cell>
          <cell r="C1755">
            <v>0</v>
          </cell>
          <cell r="D1755" t="str">
            <v>3.3</v>
          </cell>
          <cell r="E1755" t="str">
            <v>3.3.3</v>
          </cell>
          <cell r="F1755" t="str">
            <v>SUMINISTRO E INSTALACION ANGEO METALICO</v>
          </cell>
          <cell r="G1755">
            <v>0</v>
          </cell>
          <cell r="H1755">
            <v>0</v>
          </cell>
          <cell r="I1755">
            <v>0</v>
          </cell>
          <cell r="J1755" t="str">
            <v>M2</v>
          </cell>
        </row>
        <row r="1756">
          <cell r="A1756">
            <v>0</v>
          </cell>
          <cell r="B1756">
            <v>0</v>
          </cell>
          <cell r="C1756">
            <v>0</v>
          </cell>
          <cell r="D1756" t="str">
            <v>MAQUINARIA, HERRAMIENTA Y EQUIPO PUESTO EN OBRA</v>
          </cell>
          <cell r="E1756">
            <v>0</v>
          </cell>
          <cell r="F1756">
            <v>0</v>
          </cell>
          <cell r="G1756">
            <v>0</v>
          </cell>
          <cell r="H1756">
            <v>0</v>
          </cell>
          <cell r="I1756">
            <v>0</v>
          </cell>
          <cell r="J1756">
            <v>0</v>
          </cell>
        </row>
        <row r="1757">
          <cell r="A1757">
            <v>0</v>
          </cell>
          <cell r="B1757">
            <v>0</v>
          </cell>
          <cell r="C1757">
            <v>0</v>
          </cell>
          <cell r="D1757" t="str">
            <v>DESCRIPCION</v>
          </cell>
          <cell r="E1757">
            <v>0</v>
          </cell>
          <cell r="F1757" t="str">
            <v>UND</v>
          </cell>
          <cell r="G1757" t="str">
            <v>Vr. Unitario</v>
          </cell>
          <cell r="H1757" t="str">
            <v>Redndim.</v>
          </cell>
          <cell r="I1757" t="str">
            <v>Vr Total</v>
          </cell>
          <cell r="J1757">
            <v>0</v>
          </cell>
        </row>
        <row r="1758">
          <cell r="A1758" t="str">
            <v xml:space="preserve">HM           </v>
          </cell>
          <cell r="B1758" t="str">
            <v>Maquinaria</v>
          </cell>
          <cell r="C1758">
            <v>0</v>
          </cell>
          <cell r="D1758" t="str">
            <v>HERRAMIENTA MENOR</v>
          </cell>
          <cell r="E1758">
            <v>0</v>
          </cell>
          <cell r="F1758" t="str">
            <v>UND</v>
          </cell>
          <cell r="G1758">
            <v>1300</v>
          </cell>
          <cell r="H1758">
            <v>0.5</v>
          </cell>
          <cell r="I1758">
            <v>650</v>
          </cell>
          <cell r="J1758">
            <v>0</v>
          </cell>
        </row>
        <row r="1759">
          <cell r="A1759">
            <v>0</v>
          </cell>
          <cell r="B1759">
            <v>0</v>
          </cell>
          <cell r="C1759">
            <v>0</v>
          </cell>
          <cell r="D1759">
            <v>0</v>
          </cell>
          <cell r="E1759">
            <v>0</v>
          </cell>
          <cell r="F1759">
            <v>0</v>
          </cell>
          <cell r="G1759">
            <v>0</v>
          </cell>
          <cell r="H1759">
            <v>0</v>
          </cell>
          <cell r="I1759">
            <v>0</v>
          </cell>
          <cell r="J1759">
            <v>0</v>
          </cell>
        </row>
        <row r="1760">
          <cell r="A1760">
            <v>0</v>
          </cell>
          <cell r="B1760">
            <v>0</v>
          </cell>
          <cell r="C1760">
            <v>0</v>
          </cell>
          <cell r="D1760">
            <v>0</v>
          </cell>
          <cell r="E1760">
            <v>0</v>
          </cell>
          <cell r="F1760">
            <v>0</v>
          </cell>
          <cell r="G1760">
            <v>0</v>
          </cell>
          <cell r="H1760">
            <v>0</v>
          </cell>
          <cell r="I1760">
            <v>0</v>
          </cell>
          <cell r="J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  <cell r="D1761">
            <v>0</v>
          </cell>
          <cell r="E1761">
            <v>0</v>
          </cell>
          <cell r="F1761">
            <v>0</v>
          </cell>
          <cell r="G1761">
            <v>0</v>
          </cell>
          <cell r="H1761">
            <v>0</v>
          </cell>
          <cell r="I1761">
            <v>0</v>
          </cell>
          <cell r="J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  <cell r="D1762" t="str">
            <v>SUBTOTAL</v>
          </cell>
          <cell r="E1762">
            <v>0</v>
          </cell>
          <cell r="F1762">
            <v>0</v>
          </cell>
          <cell r="G1762">
            <v>0</v>
          </cell>
          <cell r="H1762">
            <v>0</v>
          </cell>
          <cell r="I1762">
            <v>0</v>
          </cell>
          <cell r="J1762">
            <v>650</v>
          </cell>
        </row>
        <row r="1763">
          <cell r="A1763">
            <v>0</v>
          </cell>
          <cell r="B1763">
            <v>0</v>
          </cell>
          <cell r="C1763">
            <v>0</v>
          </cell>
          <cell r="D1763" t="str">
            <v>MATERIALES</v>
          </cell>
          <cell r="E1763">
            <v>0</v>
          </cell>
          <cell r="F1763">
            <v>0</v>
          </cell>
          <cell r="G1763">
            <v>0</v>
          </cell>
          <cell r="H1763">
            <v>0</v>
          </cell>
          <cell r="I1763">
            <v>0</v>
          </cell>
          <cell r="J1763">
            <v>0</v>
          </cell>
        </row>
        <row r="1764">
          <cell r="A1764">
            <v>0</v>
          </cell>
          <cell r="B1764">
            <v>0</v>
          </cell>
          <cell r="C1764">
            <v>0</v>
          </cell>
          <cell r="D1764" t="str">
            <v>DESCRIPCION</v>
          </cell>
          <cell r="E1764">
            <v>0</v>
          </cell>
          <cell r="F1764" t="str">
            <v>UND</v>
          </cell>
          <cell r="G1764" t="str">
            <v>Vr. Unitario</v>
          </cell>
          <cell r="H1764" t="str">
            <v>Redndim.</v>
          </cell>
          <cell r="I1764" t="str">
            <v>Vr Total</v>
          </cell>
          <cell r="J1764">
            <v>0</v>
          </cell>
        </row>
        <row r="1765">
          <cell r="A1765" t="str">
            <v>ANGEOMETALICO</v>
          </cell>
          <cell r="B1765" t="str">
            <v>Material</v>
          </cell>
          <cell r="C1765">
            <v>0</v>
          </cell>
          <cell r="D1765" t="str">
            <v>ANGEO METALICO</v>
          </cell>
          <cell r="E1765">
            <v>0</v>
          </cell>
          <cell r="F1765" t="str">
            <v>M2</v>
          </cell>
          <cell r="G1765">
            <v>8000</v>
          </cell>
          <cell r="H1765">
            <v>1.05</v>
          </cell>
          <cell r="I1765">
            <v>8400</v>
          </cell>
          <cell r="J1765">
            <v>0</v>
          </cell>
        </row>
        <row r="1766">
          <cell r="A1766">
            <v>0</v>
          </cell>
          <cell r="B1766">
            <v>0</v>
          </cell>
          <cell r="C1766">
            <v>0</v>
          </cell>
          <cell r="D1766">
            <v>0</v>
          </cell>
          <cell r="E1766">
            <v>0</v>
          </cell>
          <cell r="F1766">
            <v>0</v>
          </cell>
          <cell r="G1766">
            <v>0</v>
          </cell>
          <cell r="H1766">
            <v>0</v>
          </cell>
          <cell r="I1766">
            <v>0</v>
          </cell>
          <cell r="J1766">
            <v>0</v>
          </cell>
        </row>
        <row r="1767">
          <cell r="A1767">
            <v>0</v>
          </cell>
          <cell r="B1767">
            <v>0</v>
          </cell>
          <cell r="C1767">
            <v>0</v>
          </cell>
          <cell r="D1767">
            <v>0</v>
          </cell>
          <cell r="E1767">
            <v>0</v>
          </cell>
          <cell r="F1767">
            <v>0</v>
          </cell>
          <cell r="G1767">
            <v>0</v>
          </cell>
          <cell r="H1767">
            <v>0</v>
          </cell>
          <cell r="I1767">
            <v>0</v>
          </cell>
          <cell r="J1767">
            <v>0</v>
          </cell>
        </row>
        <row r="1768">
          <cell r="A1768">
            <v>0</v>
          </cell>
          <cell r="B1768">
            <v>0</v>
          </cell>
          <cell r="C1768">
            <v>0</v>
          </cell>
          <cell r="D1768">
            <v>0</v>
          </cell>
          <cell r="E1768">
            <v>0</v>
          </cell>
          <cell r="F1768">
            <v>0</v>
          </cell>
          <cell r="G1768">
            <v>0</v>
          </cell>
          <cell r="H1768">
            <v>0</v>
          </cell>
          <cell r="I1768">
            <v>0</v>
          </cell>
          <cell r="J1768">
            <v>0</v>
          </cell>
        </row>
        <row r="1769">
          <cell r="A1769">
            <v>0</v>
          </cell>
          <cell r="B1769">
            <v>0</v>
          </cell>
          <cell r="C1769">
            <v>0</v>
          </cell>
          <cell r="D1769" t="str">
            <v>SUBTOTAL</v>
          </cell>
          <cell r="E1769">
            <v>0</v>
          </cell>
          <cell r="F1769">
            <v>0</v>
          </cell>
          <cell r="G1769">
            <v>0</v>
          </cell>
          <cell r="H1769">
            <v>0</v>
          </cell>
          <cell r="I1769">
            <v>0</v>
          </cell>
          <cell r="J1769">
            <v>8400</v>
          </cell>
        </row>
        <row r="1770">
          <cell r="A1770">
            <v>0</v>
          </cell>
          <cell r="B1770">
            <v>0</v>
          </cell>
          <cell r="C1770">
            <v>0</v>
          </cell>
          <cell r="D1770" t="str">
            <v>MANO DE OBRA</v>
          </cell>
          <cell r="E1770">
            <v>0</v>
          </cell>
          <cell r="F1770">
            <v>0</v>
          </cell>
          <cell r="G1770">
            <v>0</v>
          </cell>
          <cell r="H1770">
            <v>0</v>
          </cell>
          <cell r="I1770">
            <v>0</v>
          </cell>
          <cell r="J1770">
            <v>0</v>
          </cell>
        </row>
        <row r="1771">
          <cell r="A1771">
            <v>0</v>
          </cell>
          <cell r="B1771">
            <v>0</v>
          </cell>
          <cell r="C1771">
            <v>0</v>
          </cell>
          <cell r="D1771" t="str">
            <v>DESCRIPCION</v>
          </cell>
          <cell r="E1771">
            <v>0</v>
          </cell>
          <cell r="F1771" t="str">
            <v>UND</v>
          </cell>
          <cell r="G1771" t="str">
            <v>Vr. Unitario</v>
          </cell>
          <cell r="H1771" t="str">
            <v>Redndim.</v>
          </cell>
          <cell r="I1771" t="str">
            <v>Vr Total</v>
          </cell>
          <cell r="J1771">
            <v>0</v>
          </cell>
        </row>
        <row r="1772">
          <cell r="A1772" t="str">
            <v xml:space="preserve">1OF1AY       </v>
          </cell>
          <cell r="B1772" t="str">
            <v>Mano de obra</v>
          </cell>
          <cell r="C1772">
            <v>0</v>
          </cell>
          <cell r="D1772" t="str">
            <v>MANO DE OBRA ALBAÑILERIA (1 OFICIAL - 1 AYUDANTE)</v>
          </cell>
          <cell r="E1772">
            <v>0</v>
          </cell>
          <cell r="F1772" t="str">
            <v>HR</v>
          </cell>
          <cell r="G1772">
            <v>16784</v>
          </cell>
          <cell r="H1772">
            <v>0.4</v>
          </cell>
          <cell r="I1772">
            <v>6714</v>
          </cell>
          <cell r="J1772">
            <v>0</v>
          </cell>
        </row>
        <row r="1773">
          <cell r="A1773">
            <v>0</v>
          </cell>
          <cell r="B1773">
            <v>0</v>
          </cell>
          <cell r="C1773">
            <v>0</v>
          </cell>
          <cell r="D1773">
            <v>0</v>
          </cell>
          <cell r="E1773">
            <v>0</v>
          </cell>
          <cell r="F1773">
            <v>0</v>
          </cell>
          <cell r="G1773">
            <v>0</v>
          </cell>
          <cell r="H1773">
            <v>0</v>
          </cell>
          <cell r="I1773">
            <v>0</v>
          </cell>
          <cell r="J1773">
            <v>0</v>
          </cell>
        </row>
        <row r="1774">
          <cell r="A1774">
            <v>0</v>
          </cell>
          <cell r="B1774">
            <v>0</v>
          </cell>
          <cell r="C1774">
            <v>0</v>
          </cell>
          <cell r="D1774">
            <v>0</v>
          </cell>
          <cell r="E1774">
            <v>0</v>
          </cell>
          <cell r="F1774">
            <v>0</v>
          </cell>
          <cell r="G1774">
            <v>0</v>
          </cell>
          <cell r="H1774">
            <v>0</v>
          </cell>
          <cell r="I1774">
            <v>0</v>
          </cell>
          <cell r="J1774">
            <v>0</v>
          </cell>
        </row>
        <row r="1775">
          <cell r="A1775">
            <v>0</v>
          </cell>
          <cell r="B1775">
            <v>0</v>
          </cell>
          <cell r="C1775">
            <v>0</v>
          </cell>
          <cell r="D1775">
            <v>0</v>
          </cell>
          <cell r="E1775">
            <v>0</v>
          </cell>
          <cell r="F1775">
            <v>0</v>
          </cell>
          <cell r="G1775">
            <v>0</v>
          </cell>
          <cell r="H1775">
            <v>0</v>
          </cell>
          <cell r="I1775">
            <v>0</v>
          </cell>
          <cell r="J1775">
            <v>0</v>
          </cell>
        </row>
        <row r="1776">
          <cell r="A1776">
            <v>0</v>
          </cell>
          <cell r="B1776">
            <v>0</v>
          </cell>
          <cell r="C1776">
            <v>0</v>
          </cell>
          <cell r="D1776" t="str">
            <v>SUBTOTAL</v>
          </cell>
          <cell r="E1776">
            <v>0</v>
          </cell>
          <cell r="F1776">
            <v>0</v>
          </cell>
          <cell r="G1776">
            <v>0</v>
          </cell>
          <cell r="H1776">
            <v>0</v>
          </cell>
          <cell r="I1776">
            <v>0</v>
          </cell>
          <cell r="J1776">
            <v>6714</v>
          </cell>
        </row>
        <row r="1777">
          <cell r="A1777">
            <v>0</v>
          </cell>
          <cell r="B1777">
            <v>0</v>
          </cell>
          <cell r="C1777">
            <v>0</v>
          </cell>
          <cell r="D1777" t="str">
            <v>TRANSPORTE</v>
          </cell>
          <cell r="E1777">
            <v>0</v>
          </cell>
          <cell r="F1777">
            <v>0</v>
          </cell>
          <cell r="G1777">
            <v>0</v>
          </cell>
          <cell r="H1777">
            <v>0</v>
          </cell>
          <cell r="I1777">
            <v>0</v>
          </cell>
          <cell r="J1777">
            <v>0</v>
          </cell>
        </row>
        <row r="1778">
          <cell r="A1778">
            <v>0</v>
          </cell>
          <cell r="B1778">
            <v>0</v>
          </cell>
          <cell r="C1778">
            <v>0</v>
          </cell>
          <cell r="D1778" t="str">
            <v>DESCRIPCION</v>
          </cell>
          <cell r="E1778">
            <v>0</v>
          </cell>
          <cell r="F1778" t="str">
            <v>UND</v>
          </cell>
          <cell r="G1778" t="str">
            <v>Vr. Unitario</v>
          </cell>
          <cell r="H1778" t="str">
            <v>Redndim.</v>
          </cell>
          <cell r="I1778" t="str">
            <v>Vr Total</v>
          </cell>
          <cell r="J1778">
            <v>0</v>
          </cell>
        </row>
        <row r="1779">
          <cell r="A1779">
            <v>0</v>
          </cell>
          <cell r="B1779">
            <v>0</v>
          </cell>
          <cell r="C1779">
            <v>0</v>
          </cell>
          <cell r="D1779">
            <v>0</v>
          </cell>
          <cell r="E1779">
            <v>0</v>
          </cell>
          <cell r="F1779">
            <v>0</v>
          </cell>
          <cell r="G1779">
            <v>0</v>
          </cell>
          <cell r="H1779">
            <v>0</v>
          </cell>
          <cell r="I1779">
            <v>0</v>
          </cell>
          <cell r="J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  <cell r="D1780">
            <v>0</v>
          </cell>
          <cell r="E1780">
            <v>0</v>
          </cell>
          <cell r="F1780">
            <v>0</v>
          </cell>
          <cell r="G1780">
            <v>0</v>
          </cell>
          <cell r="H1780">
            <v>0</v>
          </cell>
          <cell r="I1780">
            <v>0</v>
          </cell>
          <cell r="J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  <cell r="D1781">
            <v>0</v>
          </cell>
          <cell r="E1781">
            <v>0</v>
          </cell>
          <cell r="F1781">
            <v>0</v>
          </cell>
          <cell r="G1781">
            <v>0</v>
          </cell>
          <cell r="H1781">
            <v>0</v>
          </cell>
          <cell r="I1781">
            <v>0</v>
          </cell>
          <cell r="J1781">
            <v>0</v>
          </cell>
        </row>
        <row r="1782">
          <cell r="A1782">
            <v>0</v>
          </cell>
          <cell r="B1782">
            <v>0</v>
          </cell>
          <cell r="C1782">
            <v>0</v>
          </cell>
          <cell r="D1782">
            <v>0</v>
          </cell>
          <cell r="E1782">
            <v>0</v>
          </cell>
          <cell r="F1782">
            <v>0</v>
          </cell>
          <cell r="G1782">
            <v>0</v>
          </cell>
          <cell r="H1782">
            <v>0</v>
          </cell>
          <cell r="I1782">
            <v>0</v>
          </cell>
          <cell r="J1782">
            <v>0</v>
          </cell>
        </row>
        <row r="1783">
          <cell r="A1783">
            <v>0</v>
          </cell>
          <cell r="B1783">
            <v>0</v>
          </cell>
          <cell r="C1783">
            <v>0</v>
          </cell>
          <cell r="D1783" t="str">
            <v>SUBTOTAL</v>
          </cell>
          <cell r="E1783">
            <v>0</v>
          </cell>
          <cell r="F1783">
            <v>0</v>
          </cell>
          <cell r="G1783">
            <v>0</v>
          </cell>
          <cell r="H1783">
            <v>0</v>
          </cell>
          <cell r="I1783">
            <v>0</v>
          </cell>
          <cell r="J1783">
            <v>0</v>
          </cell>
        </row>
        <row r="1784">
          <cell r="A1784">
            <v>0</v>
          </cell>
          <cell r="B1784">
            <v>0</v>
          </cell>
          <cell r="C1784">
            <v>0</v>
          </cell>
          <cell r="D1784">
            <v>0</v>
          </cell>
          <cell r="E1784">
            <v>0</v>
          </cell>
          <cell r="F1784">
            <v>0</v>
          </cell>
          <cell r="G1784">
            <v>0</v>
          </cell>
          <cell r="H1784">
            <v>0</v>
          </cell>
          <cell r="I1784">
            <v>0</v>
          </cell>
          <cell r="J1784">
            <v>0</v>
          </cell>
        </row>
        <row r="1785">
          <cell r="A1785" t="str">
            <v>3.3.3</v>
          </cell>
          <cell r="B1785">
            <v>0</v>
          </cell>
          <cell r="C1785">
            <v>0</v>
          </cell>
          <cell r="D1785" t="str">
            <v>TOTAL COSTO UNITARIO</v>
          </cell>
          <cell r="E1785">
            <v>0</v>
          </cell>
          <cell r="F1785">
            <v>0</v>
          </cell>
          <cell r="G1785">
            <v>0</v>
          </cell>
          <cell r="H1785">
            <v>0</v>
          </cell>
          <cell r="I1785">
            <v>0</v>
          </cell>
          <cell r="J1785">
            <v>15764</v>
          </cell>
        </row>
        <row r="1786">
          <cell r="A1786">
            <v>0</v>
          </cell>
          <cell r="B1786">
            <v>0</v>
          </cell>
          <cell r="C1786">
            <v>0</v>
          </cell>
          <cell r="E1786">
            <v>0</v>
          </cell>
          <cell r="F1786">
            <v>0</v>
          </cell>
          <cell r="H1786">
            <v>0</v>
          </cell>
          <cell r="I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  <cell r="D1787">
            <v>0</v>
          </cell>
          <cell r="E1787">
            <v>0</v>
          </cell>
          <cell r="F1787">
            <v>0</v>
          </cell>
          <cell r="G1787">
            <v>0</v>
          </cell>
          <cell r="H1787">
            <v>0</v>
          </cell>
          <cell r="I1787">
            <v>0</v>
          </cell>
        </row>
        <row r="1788">
          <cell r="A1788">
            <v>0</v>
          </cell>
          <cell r="B1788">
            <v>0</v>
          </cell>
          <cell r="C1788">
            <v>0</v>
          </cell>
          <cell r="D1788">
            <v>0</v>
          </cell>
          <cell r="E1788" t="str">
            <v>ADECUACION DE LAS INSTALACIONES DE LA INSTITUCION EDUCATIVA JESUS MARIA AGUIRRE CHARRY 
DEL MUNICIPIO DE AIPE, HUILA</v>
          </cell>
          <cell r="F1788">
            <v>0</v>
          </cell>
          <cell r="G1788">
            <v>0</v>
          </cell>
          <cell r="H1788">
            <v>0</v>
          </cell>
          <cell r="I1788">
            <v>0</v>
          </cell>
          <cell r="J1788">
            <v>0</v>
          </cell>
        </row>
        <row r="1789">
          <cell r="A1789">
            <v>0</v>
          </cell>
          <cell r="B1789">
            <v>0</v>
          </cell>
          <cell r="C1789">
            <v>0</v>
          </cell>
          <cell r="D1789">
            <v>0</v>
          </cell>
          <cell r="E1789" t="str">
            <v>ANÁLISIS DE PRECIOS UNITARIOS      A.P.U.</v>
          </cell>
          <cell r="F1789">
            <v>0</v>
          </cell>
          <cell r="G1789">
            <v>0</v>
          </cell>
          <cell r="H1789">
            <v>0</v>
          </cell>
          <cell r="I1789">
            <v>0</v>
          </cell>
          <cell r="J1789">
            <v>0</v>
          </cell>
        </row>
        <row r="1790">
          <cell r="A1790">
            <v>0</v>
          </cell>
          <cell r="B1790">
            <v>0</v>
          </cell>
          <cell r="C1790">
            <v>0</v>
          </cell>
          <cell r="D1790">
            <v>0</v>
          </cell>
          <cell r="E1790">
            <v>0</v>
          </cell>
          <cell r="F1790">
            <v>0</v>
          </cell>
          <cell r="G1790">
            <v>0</v>
          </cell>
          <cell r="H1790">
            <v>0</v>
          </cell>
          <cell r="I1790">
            <v>0</v>
          </cell>
          <cell r="J1790">
            <v>0</v>
          </cell>
        </row>
        <row r="1791">
          <cell r="A1791">
            <v>0</v>
          </cell>
          <cell r="B1791">
            <v>0</v>
          </cell>
          <cell r="C1791">
            <v>0</v>
          </cell>
          <cell r="D1791">
            <v>0</v>
          </cell>
          <cell r="E1791">
            <v>0</v>
          </cell>
          <cell r="F1791">
            <v>0</v>
          </cell>
          <cell r="G1791">
            <v>0</v>
          </cell>
          <cell r="H1791">
            <v>0</v>
          </cell>
          <cell r="I1791">
            <v>0</v>
          </cell>
          <cell r="J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  <cell r="D1792" t="str">
            <v>CAPITULO</v>
          </cell>
          <cell r="E1792" t="str">
            <v>ITEM</v>
          </cell>
          <cell r="F1792" t="str">
            <v>DESCRIPCION</v>
          </cell>
          <cell r="G1792">
            <v>0</v>
          </cell>
          <cell r="H1792">
            <v>0</v>
          </cell>
          <cell r="I1792">
            <v>0</v>
          </cell>
          <cell r="J1792" t="str">
            <v>UNIDAD</v>
          </cell>
        </row>
        <row r="1793">
          <cell r="B1793" t="str">
            <v>Partida</v>
          </cell>
          <cell r="C1793">
            <v>0</v>
          </cell>
          <cell r="D1793" t="str">
            <v>3.3</v>
          </cell>
          <cell r="E1793" t="str">
            <v>3.3.4</v>
          </cell>
          <cell r="F1793" t="str">
            <v>SUMINISTRO E INSTALACION EN TUBERIA REDONDA 1" CAL 16</v>
          </cell>
          <cell r="G1793">
            <v>0</v>
          </cell>
          <cell r="H1793">
            <v>0</v>
          </cell>
          <cell r="I1793">
            <v>0</v>
          </cell>
          <cell r="J1793" t="str">
            <v>M2</v>
          </cell>
        </row>
        <row r="1794">
          <cell r="A1794">
            <v>0</v>
          </cell>
          <cell r="B1794">
            <v>0</v>
          </cell>
          <cell r="C1794">
            <v>0</v>
          </cell>
          <cell r="D1794" t="str">
            <v>MAQUINARIA, HERRAMIENTA Y EQUIPO PUESTO EN OBRA</v>
          </cell>
          <cell r="E1794">
            <v>0</v>
          </cell>
          <cell r="F1794">
            <v>0</v>
          </cell>
          <cell r="G1794">
            <v>0</v>
          </cell>
          <cell r="H1794">
            <v>0</v>
          </cell>
          <cell r="I1794">
            <v>0</v>
          </cell>
          <cell r="J1794">
            <v>0</v>
          </cell>
        </row>
        <row r="1795">
          <cell r="A1795">
            <v>0</v>
          </cell>
          <cell r="B1795">
            <v>0</v>
          </cell>
          <cell r="C1795">
            <v>0</v>
          </cell>
          <cell r="D1795" t="str">
            <v>DESCRIPCION</v>
          </cell>
          <cell r="E1795">
            <v>0</v>
          </cell>
          <cell r="F1795" t="str">
            <v>UND</v>
          </cell>
          <cell r="G1795" t="str">
            <v>Vr. Unitario</v>
          </cell>
          <cell r="H1795" t="str">
            <v>Redndim.</v>
          </cell>
          <cell r="I1795" t="str">
            <v>Vr Total</v>
          </cell>
          <cell r="J1795">
            <v>0</v>
          </cell>
        </row>
        <row r="1796">
          <cell r="A1796" t="str">
            <v xml:space="preserve">HM           </v>
          </cell>
          <cell r="B1796" t="str">
            <v>Maquinaria</v>
          </cell>
          <cell r="C1796">
            <v>0</v>
          </cell>
          <cell r="D1796" t="str">
            <v>HERRAMIENTA MENOR</v>
          </cell>
          <cell r="E1796">
            <v>0</v>
          </cell>
          <cell r="F1796" t="str">
            <v>UND</v>
          </cell>
          <cell r="G1796">
            <v>1300</v>
          </cell>
          <cell r="H1796">
            <v>1.5</v>
          </cell>
          <cell r="I1796">
            <v>1950</v>
          </cell>
          <cell r="J1796">
            <v>0</v>
          </cell>
        </row>
        <row r="1797">
          <cell r="A1797" t="str">
            <v xml:space="preserve">EQSOLDADURA  </v>
          </cell>
          <cell r="B1797" t="str">
            <v>Maquinaria</v>
          </cell>
          <cell r="C1797">
            <v>0</v>
          </cell>
          <cell r="D1797" t="str">
            <v>EQUIPO DE SOLDADURA</v>
          </cell>
          <cell r="E1797">
            <v>0</v>
          </cell>
          <cell r="F1797" t="str">
            <v>DIA</v>
          </cell>
          <cell r="G1797">
            <v>40000</v>
          </cell>
          <cell r="H1797">
            <v>0.7</v>
          </cell>
          <cell r="I1797">
            <v>28000</v>
          </cell>
          <cell r="J1797">
            <v>0</v>
          </cell>
        </row>
        <row r="1798">
          <cell r="A1798">
            <v>0</v>
          </cell>
          <cell r="B1798">
            <v>0</v>
          </cell>
          <cell r="C1798">
            <v>0</v>
          </cell>
          <cell r="D1798">
            <v>0</v>
          </cell>
          <cell r="E1798">
            <v>0</v>
          </cell>
          <cell r="F1798">
            <v>0</v>
          </cell>
          <cell r="G1798">
            <v>0</v>
          </cell>
          <cell r="H1798">
            <v>0</v>
          </cell>
          <cell r="I1798">
            <v>0</v>
          </cell>
          <cell r="J1798">
            <v>0</v>
          </cell>
        </row>
        <row r="1799">
          <cell r="A1799">
            <v>0</v>
          </cell>
          <cell r="B1799">
            <v>0</v>
          </cell>
          <cell r="C1799">
            <v>0</v>
          </cell>
          <cell r="D1799">
            <v>0</v>
          </cell>
          <cell r="E1799">
            <v>0</v>
          </cell>
          <cell r="F1799">
            <v>0</v>
          </cell>
          <cell r="G1799">
            <v>0</v>
          </cell>
          <cell r="H1799">
            <v>0</v>
          </cell>
          <cell r="I1799">
            <v>0</v>
          </cell>
          <cell r="J1799">
            <v>0</v>
          </cell>
        </row>
        <row r="1800">
          <cell r="A1800">
            <v>0</v>
          </cell>
          <cell r="B1800">
            <v>0</v>
          </cell>
          <cell r="C1800">
            <v>0</v>
          </cell>
          <cell r="D1800" t="str">
            <v>SUBTOTAL</v>
          </cell>
          <cell r="E1800">
            <v>0</v>
          </cell>
          <cell r="F1800">
            <v>0</v>
          </cell>
          <cell r="G1800">
            <v>0</v>
          </cell>
          <cell r="H1800">
            <v>0</v>
          </cell>
          <cell r="I1800">
            <v>0</v>
          </cell>
          <cell r="J1800">
            <v>29950</v>
          </cell>
        </row>
        <row r="1801">
          <cell r="A1801">
            <v>0</v>
          </cell>
          <cell r="B1801">
            <v>0</v>
          </cell>
          <cell r="C1801">
            <v>0</v>
          </cell>
          <cell r="D1801" t="str">
            <v>MATERIALES</v>
          </cell>
          <cell r="E1801">
            <v>0</v>
          </cell>
          <cell r="F1801">
            <v>0</v>
          </cell>
          <cell r="G1801">
            <v>0</v>
          </cell>
          <cell r="H1801">
            <v>0</v>
          </cell>
          <cell r="I1801">
            <v>0</v>
          </cell>
          <cell r="J1801">
            <v>0</v>
          </cell>
        </row>
        <row r="1802">
          <cell r="A1802">
            <v>0</v>
          </cell>
          <cell r="B1802">
            <v>0</v>
          </cell>
          <cell r="C1802">
            <v>0</v>
          </cell>
          <cell r="D1802" t="str">
            <v>DESCRIPCION</v>
          </cell>
          <cell r="E1802">
            <v>0</v>
          </cell>
          <cell r="F1802" t="str">
            <v>UND</v>
          </cell>
          <cell r="G1802" t="str">
            <v>Vr. Unitario</v>
          </cell>
          <cell r="H1802" t="str">
            <v>Redndim.</v>
          </cell>
          <cell r="I1802" t="str">
            <v>Vr Total</v>
          </cell>
          <cell r="J1802">
            <v>0</v>
          </cell>
        </row>
        <row r="1803">
          <cell r="A1803" t="str">
            <v>ANTICORROSIVO</v>
          </cell>
          <cell r="B1803" t="str">
            <v>Material</v>
          </cell>
          <cell r="C1803">
            <v>0</v>
          </cell>
          <cell r="D1803" t="str">
            <v>ANTICORROSIVO</v>
          </cell>
          <cell r="E1803">
            <v>0</v>
          </cell>
          <cell r="F1803" t="str">
            <v>GLN</v>
          </cell>
          <cell r="G1803">
            <v>36300</v>
          </cell>
          <cell r="H1803">
            <v>0.2</v>
          </cell>
          <cell r="I1803">
            <v>7260</v>
          </cell>
          <cell r="J1803">
            <v>0</v>
          </cell>
        </row>
        <row r="1804">
          <cell r="A1804" t="str">
            <v>SOLDADURA6013</v>
          </cell>
          <cell r="B1804" t="str">
            <v>Material</v>
          </cell>
          <cell r="C1804">
            <v>0</v>
          </cell>
          <cell r="D1804" t="str">
            <v>SOLDADURA 6013X 1/8</v>
          </cell>
          <cell r="E1804">
            <v>0</v>
          </cell>
          <cell r="F1804" t="str">
            <v>KG</v>
          </cell>
          <cell r="G1804">
            <v>9000</v>
          </cell>
          <cell r="H1804">
            <v>0.5</v>
          </cell>
          <cell r="I1804">
            <v>4500</v>
          </cell>
          <cell r="J1804">
            <v>0</v>
          </cell>
        </row>
        <row r="1805">
          <cell r="A1805" t="str">
            <v xml:space="preserve">THINER       </v>
          </cell>
          <cell r="B1805" t="str">
            <v>Material</v>
          </cell>
          <cell r="C1805">
            <v>0</v>
          </cell>
          <cell r="D1805" t="str">
            <v>THINNER</v>
          </cell>
          <cell r="E1805">
            <v>0</v>
          </cell>
          <cell r="F1805" t="str">
            <v>GLN</v>
          </cell>
          <cell r="G1805">
            <v>15000</v>
          </cell>
          <cell r="H1805">
            <v>0.5</v>
          </cell>
          <cell r="I1805">
            <v>7500</v>
          </cell>
          <cell r="J1805">
            <v>0</v>
          </cell>
        </row>
        <row r="1806">
          <cell r="A1806" t="str">
            <v xml:space="preserve">ESMALTEEXT   </v>
          </cell>
          <cell r="B1806" t="str">
            <v>Material</v>
          </cell>
          <cell r="C1806">
            <v>0</v>
          </cell>
          <cell r="D1806" t="str">
            <v>ESMALTE PARA EXTERIORES</v>
          </cell>
          <cell r="E1806">
            <v>0</v>
          </cell>
          <cell r="F1806" t="str">
            <v>GLN</v>
          </cell>
          <cell r="G1806">
            <v>70000</v>
          </cell>
          <cell r="H1806">
            <v>0.2</v>
          </cell>
          <cell r="I1806">
            <v>14000</v>
          </cell>
          <cell r="J1806">
            <v>0</v>
          </cell>
        </row>
        <row r="1807">
          <cell r="A1807" t="str">
            <v xml:space="preserve">TUBO1CAL16   </v>
          </cell>
          <cell r="B1807" t="str">
            <v>Material</v>
          </cell>
          <cell r="C1807">
            <v>0</v>
          </cell>
          <cell r="D1807" t="str">
            <v>TUBO REDONDO 1" CAL 16 X 6M</v>
          </cell>
          <cell r="E1807">
            <v>0</v>
          </cell>
          <cell r="F1807" t="str">
            <v>UND</v>
          </cell>
          <cell r="G1807">
            <v>27000</v>
          </cell>
          <cell r="H1807">
            <v>1.8</v>
          </cell>
          <cell r="I1807">
            <v>48600</v>
          </cell>
          <cell r="J1807">
            <v>0</v>
          </cell>
        </row>
        <row r="1808">
          <cell r="A1808" t="str">
            <v xml:space="preserve">TUBO1X1CAL16 </v>
          </cell>
          <cell r="B1808" t="str">
            <v>Material</v>
          </cell>
          <cell r="C1808">
            <v>0</v>
          </cell>
          <cell r="D1808" t="str">
            <v>TUBO CUADRADO 1"X1" CAL 16 X 6M</v>
          </cell>
          <cell r="E1808">
            <v>0</v>
          </cell>
          <cell r="F1808" t="str">
            <v>UND</v>
          </cell>
          <cell r="G1808">
            <v>37000</v>
          </cell>
          <cell r="H1808">
            <v>0.6</v>
          </cell>
          <cell r="I1808">
            <v>22200</v>
          </cell>
          <cell r="J1808">
            <v>0</v>
          </cell>
        </row>
        <row r="1809">
          <cell r="A1809" t="str">
            <v xml:space="preserve">ANGULO1      </v>
          </cell>
          <cell r="B1809" t="str">
            <v>Material</v>
          </cell>
          <cell r="C1809">
            <v>0</v>
          </cell>
          <cell r="D1809" t="str">
            <v>ANGULO 1"X1/8" X 6M</v>
          </cell>
          <cell r="E1809">
            <v>0</v>
          </cell>
          <cell r="F1809" t="str">
            <v>UND</v>
          </cell>
          <cell r="G1809">
            <v>25000</v>
          </cell>
          <cell r="H1809">
            <v>0.1</v>
          </cell>
          <cell r="I1809">
            <v>2500</v>
          </cell>
          <cell r="J1809">
            <v>0</v>
          </cell>
        </row>
        <row r="1810">
          <cell r="A1810">
            <v>0</v>
          </cell>
          <cell r="B1810">
            <v>0</v>
          </cell>
          <cell r="C1810">
            <v>0</v>
          </cell>
          <cell r="D1810" t="str">
            <v>SUBTOTAL</v>
          </cell>
          <cell r="E1810">
            <v>0</v>
          </cell>
          <cell r="F1810">
            <v>0</v>
          </cell>
          <cell r="G1810">
            <v>0</v>
          </cell>
          <cell r="H1810">
            <v>0</v>
          </cell>
          <cell r="I1810">
            <v>0</v>
          </cell>
          <cell r="J1810">
            <v>106560</v>
          </cell>
        </row>
        <row r="1811">
          <cell r="A1811">
            <v>0</v>
          </cell>
          <cell r="B1811">
            <v>0</v>
          </cell>
          <cell r="C1811">
            <v>0</v>
          </cell>
          <cell r="D1811" t="str">
            <v>MANO DE OBRA</v>
          </cell>
          <cell r="E1811">
            <v>0</v>
          </cell>
          <cell r="F1811">
            <v>0</v>
          </cell>
          <cell r="G1811">
            <v>0</v>
          </cell>
          <cell r="H1811">
            <v>0</v>
          </cell>
          <cell r="I1811">
            <v>0</v>
          </cell>
          <cell r="J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  <cell r="D1812" t="str">
            <v>DESCRIPCION</v>
          </cell>
          <cell r="E1812">
            <v>0</v>
          </cell>
          <cell r="F1812" t="str">
            <v>UND</v>
          </cell>
          <cell r="G1812" t="str">
            <v>Vr. Unitario</v>
          </cell>
          <cell r="H1812" t="str">
            <v>Redndim.</v>
          </cell>
          <cell r="I1812" t="str">
            <v>Vr Total</v>
          </cell>
          <cell r="J1812">
            <v>0</v>
          </cell>
        </row>
        <row r="1813">
          <cell r="A1813" t="str">
            <v xml:space="preserve">1OF1AY       </v>
          </cell>
          <cell r="B1813" t="str">
            <v>Mano de obra</v>
          </cell>
          <cell r="C1813">
            <v>0</v>
          </cell>
          <cell r="D1813" t="str">
            <v>MANO DE OBRA ALBAÑILERIA (1 OFICIAL - 1 AYUDANTE)</v>
          </cell>
          <cell r="E1813">
            <v>0</v>
          </cell>
          <cell r="F1813" t="str">
            <v>HR</v>
          </cell>
          <cell r="G1813">
            <v>16784</v>
          </cell>
          <cell r="H1813">
            <v>5</v>
          </cell>
          <cell r="I1813">
            <v>83920</v>
          </cell>
          <cell r="J1813">
            <v>0</v>
          </cell>
        </row>
        <row r="1814">
          <cell r="A1814">
            <v>0</v>
          </cell>
          <cell r="B1814">
            <v>0</v>
          </cell>
          <cell r="C1814">
            <v>0</v>
          </cell>
          <cell r="D1814">
            <v>0</v>
          </cell>
          <cell r="E1814">
            <v>0</v>
          </cell>
          <cell r="F1814">
            <v>0</v>
          </cell>
          <cell r="G1814">
            <v>0</v>
          </cell>
          <cell r="H1814">
            <v>0</v>
          </cell>
          <cell r="I1814">
            <v>0</v>
          </cell>
          <cell r="J1814">
            <v>0</v>
          </cell>
        </row>
        <row r="1815">
          <cell r="A1815">
            <v>0</v>
          </cell>
          <cell r="B1815">
            <v>0</v>
          </cell>
          <cell r="C1815">
            <v>0</v>
          </cell>
          <cell r="D1815">
            <v>0</v>
          </cell>
          <cell r="E1815">
            <v>0</v>
          </cell>
          <cell r="F1815">
            <v>0</v>
          </cell>
          <cell r="G1815">
            <v>0</v>
          </cell>
          <cell r="H1815">
            <v>0</v>
          </cell>
          <cell r="I1815">
            <v>0</v>
          </cell>
          <cell r="J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  <cell r="D1816">
            <v>0</v>
          </cell>
          <cell r="E1816">
            <v>0</v>
          </cell>
          <cell r="F1816">
            <v>0</v>
          </cell>
          <cell r="G1816">
            <v>0</v>
          </cell>
          <cell r="H1816">
            <v>0</v>
          </cell>
          <cell r="I1816">
            <v>0</v>
          </cell>
          <cell r="J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  <cell r="D1817" t="str">
            <v>SUBTOTAL</v>
          </cell>
          <cell r="E1817">
            <v>0</v>
          </cell>
          <cell r="F1817">
            <v>0</v>
          </cell>
          <cell r="G1817">
            <v>0</v>
          </cell>
          <cell r="H1817">
            <v>0</v>
          </cell>
          <cell r="I1817">
            <v>0</v>
          </cell>
          <cell r="J1817">
            <v>83920</v>
          </cell>
        </row>
        <row r="1818">
          <cell r="A1818">
            <v>0</v>
          </cell>
          <cell r="B1818">
            <v>0</v>
          </cell>
          <cell r="C1818">
            <v>0</v>
          </cell>
          <cell r="D1818" t="str">
            <v>TRANSPORTE</v>
          </cell>
          <cell r="E1818">
            <v>0</v>
          </cell>
          <cell r="F1818">
            <v>0</v>
          </cell>
          <cell r="G1818">
            <v>0</v>
          </cell>
          <cell r="H1818">
            <v>0</v>
          </cell>
          <cell r="I1818">
            <v>0</v>
          </cell>
          <cell r="J1818">
            <v>0</v>
          </cell>
        </row>
        <row r="1819">
          <cell r="A1819">
            <v>0</v>
          </cell>
          <cell r="B1819">
            <v>0</v>
          </cell>
          <cell r="C1819">
            <v>0</v>
          </cell>
          <cell r="D1819" t="str">
            <v>DESCRIPCION</v>
          </cell>
          <cell r="E1819">
            <v>0</v>
          </cell>
          <cell r="F1819" t="str">
            <v>UND</v>
          </cell>
          <cell r="G1819" t="str">
            <v>Vr. Unitario</v>
          </cell>
          <cell r="H1819" t="str">
            <v>Redndim.</v>
          </cell>
          <cell r="I1819" t="str">
            <v>Vr Total</v>
          </cell>
          <cell r="J1819">
            <v>0</v>
          </cell>
        </row>
        <row r="1820">
          <cell r="A1820">
            <v>0</v>
          </cell>
          <cell r="B1820">
            <v>0</v>
          </cell>
          <cell r="C1820">
            <v>0</v>
          </cell>
          <cell r="D1820">
            <v>0</v>
          </cell>
          <cell r="E1820">
            <v>0</v>
          </cell>
          <cell r="F1820">
            <v>0</v>
          </cell>
          <cell r="G1820">
            <v>0</v>
          </cell>
          <cell r="H1820">
            <v>0</v>
          </cell>
          <cell r="I1820">
            <v>0</v>
          </cell>
          <cell r="J1820">
            <v>0</v>
          </cell>
        </row>
        <row r="1821">
          <cell r="A1821">
            <v>0</v>
          </cell>
          <cell r="B1821">
            <v>0</v>
          </cell>
          <cell r="C1821">
            <v>0</v>
          </cell>
          <cell r="D1821">
            <v>0</v>
          </cell>
          <cell r="E1821">
            <v>0</v>
          </cell>
          <cell r="F1821">
            <v>0</v>
          </cell>
          <cell r="G1821">
            <v>0</v>
          </cell>
          <cell r="H1821">
            <v>0</v>
          </cell>
          <cell r="I1821">
            <v>0</v>
          </cell>
          <cell r="J1821">
            <v>0</v>
          </cell>
        </row>
        <row r="1822">
          <cell r="A1822">
            <v>0</v>
          </cell>
          <cell r="B1822">
            <v>0</v>
          </cell>
          <cell r="C1822">
            <v>0</v>
          </cell>
          <cell r="D1822">
            <v>0</v>
          </cell>
          <cell r="E1822">
            <v>0</v>
          </cell>
          <cell r="F1822">
            <v>0</v>
          </cell>
          <cell r="G1822">
            <v>0</v>
          </cell>
          <cell r="H1822">
            <v>0</v>
          </cell>
          <cell r="I1822">
            <v>0</v>
          </cell>
          <cell r="J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  <cell r="D1823">
            <v>0</v>
          </cell>
          <cell r="E1823">
            <v>0</v>
          </cell>
          <cell r="F1823">
            <v>0</v>
          </cell>
          <cell r="G1823">
            <v>0</v>
          </cell>
          <cell r="H1823">
            <v>0</v>
          </cell>
          <cell r="I1823">
            <v>0</v>
          </cell>
          <cell r="J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  <cell r="D1824" t="str">
            <v>SUBTOTAL</v>
          </cell>
          <cell r="E1824">
            <v>0</v>
          </cell>
          <cell r="F1824">
            <v>0</v>
          </cell>
          <cell r="G1824">
            <v>0</v>
          </cell>
          <cell r="H1824">
            <v>0</v>
          </cell>
          <cell r="I1824">
            <v>0</v>
          </cell>
          <cell r="J1824">
            <v>0</v>
          </cell>
        </row>
        <row r="1825">
          <cell r="A1825">
            <v>0</v>
          </cell>
          <cell r="B1825">
            <v>0</v>
          </cell>
          <cell r="C1825">
            <v>0</v>
          </cell>
          <cell r="D1825">
            <v>0</v>
          </cell>
          <cell r="E1825">
            <v>0</v>
          </cell>
          <cell r="F1825">
            <v>0</v>
          </cell>
          <cell r="G1825">
            <v>0</v>
          </cell>
          <cell r="H1825">
            <v>0</v>
          </cell>
          <cell r="I1825">
            <v>0</v>
          </cell>
          <cell r="J1825">
            <v>0</v>
          </cell>
        </row>
        <row r="1826">
          <cell r="A1826" t="str">
            <v>3.3.4</v>
          </cell>
          <cell r="B1826">
            <v>0</v>
          </cell>
          <cell r="C1826">
            <v>0</v>
          </cell>
          <cell r="D1826" t="str">
            <v>TOTAL COSTO UNITARIO</v>
          </cell>
          <cell r="E1826">
            <v>0</v>
          </cell>
          <cell r="F1826">
            <v>0</v>
          </cell>
          <cell r="G1826">
            <v>0</v>
          </cell>
          <cell r="H1826">
            <v>0</v>
          </cell>
          <cell r="I1826">
            <v>0</v>
          </cell>
          <cell r="J1826">
            <v>220430</v>
          </cell>
        </row>
        <row r="1827">
          <cell r="A1827">
            <v>0</v>
          </cell>
          <cell r="B1827">
            <v>0</v>
          </cell>
          <cell r="C1827">
            <v>0</v>
          </cell>
          <cell r="E1827">
            <v>0</v>
          </cell>
          <cell r="F1827">
            <v>0</v>
          </cell>
          <cell r="H1827">
            <v>0</v>
          </cell>
          <cell r="I1827">
            <v>0</v>
          </cell>
        </row>
        <row r="1828">
          <cell r="A1828">
            <v>0</v>
          </cell>
          <cell r="B1828">
            <v>0</v>
          </cell>
          <cell r="C1828">
            <v>0</v>
          </cell>
          <cell r="D1828">
            <v>0</v>
          </cell>
          <cell r="E1828">
            <v>0</v>
          </cell>
          <cell r="F1828">
            <v>0</v>
          </cell>
          <cell r="G1828">
            <v>0</v>
          </cell>
          <cell r="H1828">
            <v>0</v>
          </cell>
          <cell r="I1828">
            <v>0</v>
          </cell>
        </row>
        <row r="1829">
          <cell r="A1829">
            <v>0</v>
          </cell>
          <cell r="B1829">
            <v>0</v>
          </cell>
          <cell r="C1829">
            <v>0</v>
          </cell>
          <cell r="D1829">
            <v>0</v>
          </cell>
          <cell r="E1829" t="str">
            <v>ADECUACION DE LAS INSTALACIONES DE LA INSTITUCION EDUCATIVA JESUS MARIA AGUIRRE CHARRY 
DEL MUNICIPIO DE AIPE, HUILA</v>
          </cell>
          <cell r="F1829">
            <v>0</v>
          </cell>
          <cell r="G1829">
            <v>0</v>
          </cell>
          <cell r="H1829">
            <v>0</v>
          </cell>
          <cell r="I1829">
            <v>0</v>
          </cell>
          <cell r="J1829">
            <v>0</v>
          </cell>
        </row>
        <row r="1830">
          <cell r="A1830">
            <v>0</v>
          </cell>
          <cell r="B1830">
            <v>0</v>
          </cell>
          <cell r="C1830">
            <v>0</v>
          </cell>
          <cell r="D1830">
            <v>0</v>
          </cell>
          <cell r="E1830" t="str">
            <v>ANÁLISIS DE PRECIOS UNITARIOS      A.P.U.</v>
          </cell>
          <cell r="F1830">
            <v>0</v>
          </cell>
          <cell r="G1830">
            <v>0</v>
          </cell>
          <cell r="H1830">
            <v>0</v>
          </cell>
          <cell r="I1830">
            <v>0</v>
          </cell>
          <cell r="J1830">
            <v>0</v>
          </cell>
        </row>
        <row r="1831">
          <cell r="A1831">
            <v>0</v>
          </cell>
          <cell r="B1831">
            <v>0</v>
          </cell>
          <cell r="C1831">
            <v>0</v>
          </cell>
          <cell r="D1831">
            <v>0</v>
          </cell>
          <cell r="E1831">
            <v>0</v>
          </cell>
          <cell r="F1831">
            <v>0</v>
          </cell>
          <cell r="G1831">
            <v>0</v>
          </cell>
          <cell r="H1831">
            <v>0</v>
          </cell>
          <cell r="I1831">
            <v>0</v>
          </cell>
          <cell r="J1831">
            <v>0</v>
          </cell>
        </row>
        <row r="1832">
          <cell r="A1832">
            <v>0</v>
          </cell>
          <cell r="B1832">
            <v>0</v>
          </cell>
          <cell r="C1832">
            <v>0</v>
          </cell>
          <cell r="D1832">
            <v>0</v>
          </cell>
          <cell r="E1832">
            <v>0</v>
          </cell>
          <cell r="F1832">
            <v>0</v>
          </cell>
          <cell r="G1832">
            <v>0</v>
          </cell>
          <cell r="H1832">
            <v>0</v>
          </cell>
          <cell r="I1832">
            <v>0</v>
          </cell>
          <cell r="J1832">
            <v>0</v>
          </cell>
        </row>
        <row r="1833">
          <cell r="A1833">
            <v>0</v>
          </cell>
          <cell r="B1833">
            <v>0</v>
          </cell>
          <cell r="C1833">
            <v>0</v>
          </cell>
          <cell r="D1833" t="str">
            <v>CAPITULO</v>
          </cell>
          <cell r="E1833" t="str">
            <v>ITEM</v>
          </cell>
          <cell r="F1833" t="str">
            <v>DESCRIPCION</v>
          </cell>
          <cell r="G1833">
            <v>0</v>
          </cell>
          <cell r="H1833">
            <v>0</v>
          </cell>
          <cell r="I1833">
            <v>0</v>
          </cell>
          <cell r="J1833" t="str">
            <v>UNIDAD</v>
          </cell>
        </row>
        <row r="1834">
          <cell r="B1834" t="str">
            <v>Partida</v>
          </cell>
          <cell r="C1834">
            <v>0</v>
          </cell>
          <cell r="D1834" t="str">
            <v>3.3</v>
          </cell>
          <cell r="E1834" t="str">
            <v>3.3.5</v>
          </cell>
          <cell r="F1834" t="str">
            <v>SUMINISTRO E INSTALACION DE CIELO RASO EN PVC</v>
          </cell>
          <cell r="G1834">
            <v>0</v>
          </cell>
          <cell r="H1834">
            <v>0</v>
          </cell>
          <cell r="I1834">
            <v>0</v>
          </cell>
          <cell r="J1834" t="str">
            <v>M2</v>
          </cell>
        </row>
        <row r="1835">
          <cell r="A1835">
            <v>0</v>
          </cell>
          <cell r="B1835">
            <v>0</v>
          </cell>
          <cell r="C1835">
            <v>0</v>
          </cell>
          <cell r="D1835" t="str">
            <v>MAQUINARIA, HERRAMIENTA Y EQUIPO PUESTO EN OBRA</v>
          </cell>
          <cell r="E1835">
            <v>0</v>
          </cell>
          <cell r="F1835">
            <v>0</v>
          </cell>
          <cell r="G1835">
            <v>0</v>
          </cell>
          <cell r="H1835">
            <v>0</v>
          </cell>
          <cell r="I1835">
            <v>0</v>
          </cell>
          <cell r="J1835">
            <v>0</v>
          </cell>
        </row>
        <row r="1836">
          <cell r="A1836">
            <v>0</v>
          </cell>
          <cell r="B1836">
            <v>0</v>
          </cell>
          <cell r="C1836">
            <v>0</v>
          </cell>
          <cell r="D1836" t="str">
            <v>DESCRIPCION</v>
          </cell>
          <cell r="E1836">
            <v>0</v>
          </cell>
          <cell r="F1836" t="str">
            <v>UND</v>
          </cell>
          <cell r="G1836" t="str">
            <v>Vr. Unitario</v>
          </cell>
          <cell r="H1836" t="str">
            <v>Redndim.</v>
          </cell>
          <cell r="I1836" t="str">
            <v>Vr Total</v>
          </cell>
          <cell r="J1836">
            <v>0</v>
          </cell>
        </row>
        <row r="1837">
          <cell r="A1837" t="str">
            <v xml:space="preserve">HM           </v>
          </cell>
          <cell r="B1837" t="str">
            <v>Maquinaria</v>
          </cell>
          <cell r="C1837">
            <v>0</v>
          </cell>
          <cell r="D1837" t="str">
            <v>HERRAMIENTA MENOR</v>
          </cell>
          <cell r="E1837">
            <v>0</v>
          </cell>
          <cell r="F1837" t="str">
            <v>UND</v>
          </cell>
          <cell r="G1837">
            <v>1300</v>
          </cell>
          <cell r="H1837">
            <v>2</v>
          </cell>
          <cell r="I1837">
            <v>2600</v>
          </cell>
          <cell r="J1837">
            <v>0</v>
          </cell>
        </row>
        <row r="1838">
          <cell r="A1838" t="str">
            <v xml:space="preserve">ANDAMIO      </v>
          </cell>
          <cell r="B1838" t="str">
            <v>Maquinaria</v>
          </cell>
          <cell r="C1838">
            <v>0</v>
          </cell>
          <cell r="D1838" t="str">
            <v>ANDAMIO INCLUYE TABLON</v>
          </cell>
          <cell r="E1838">
            <v>0</v>
          </cell>
          <cell r="F1838" t="str">
            <v>DIA</v>
          </cell>
          <cell r="G1838">
            <v>3000</v>
          </cell>
          <cell r="H1838">
            <v>1</v>
          </cell>
          <cell r="I1838">
            <v>3000</v>
          </cell>
          <cell r="J1838">
            <v>0</v>
          </cell>
        </row>
        <row r="1839">
          <cell r="A1839">
            <v>0</v>
          </cell>
          <cell r="B1839">
            <v>0</v>
          </cell>
          <cell r="C1839">
            <v>0</v>
          </cell>
          <cell r="D1839">
            <v>0</v>
          </cell>
          <cell r="E1839">
            <v>0</v>
          </cell>
          <cell r="F1839">
            <v>0</v>
          </cell>
          <cell r="G1839">
            <v>0</v>
          </cell>
          <cell r="H1839">
            <v>0</v>
          </cell>
          <cell r="I1839">
            <v>0</v>
          </cell>
          <cell r="J1839">
            <v>0</v>
          </cell>
        </row>
        <row r="1840">
          <cell r="A1840">
            <v>0</v>
          </cell>
          <cell r="B1840">
            <v>0</v>
          </cell>
          <cell r="C1840">
            <v>0</v>
          </cell>
          <cell r="D1840">
            <v>0</v>
          </cell>
          <cell r="E1840">
            <v>0</v>
          </cell>
          <cell r="F1840">
            <v>0</v>
          </cell>
          <cell r="G1840">
            <v>0</v>
          </cell>
          <cell r="H1840">
            <v>0</v>
          </cell>
          <cell r="I1840">
            <v>0</v>
          </cell>
          <cell r="J1840">
            <v>0</v>
          </cell>
        </row>
        <row r="1841">
          <cell r="A1841">
            <v>0</v>
          </cell>
          <cell r="B1841">
            <v>0</v>
          </cell>
          <cell r="C1841">
            <v>0</v>
          </cell>
          <cell r="D1841" t="str">
            <v>SUBTOTAL</v>
          </cell>
          <cell r="E1841">
            <v>0</v>
          </cell>
          <cell r="F1841">
            <v>0</v>
          </cell>
          <cell r="G1841">
            <v>0</v>
          </cell>
          <cell r="H1841">
            <v>0</v>
          </cell>
          <cell r="I1841">
            <v>0</v>
          </cell>
          <cell r="J1841">
            <v>5600</v>
          </cell>
        </row>
        <row r="1842">
          <cell r="A1842">
            <v>0</v>
          </cell>
          <cell r="B1842">
            <v>0</v>
          </cell>
          <cell r="C1842">
            <v>0</v>
          </cell>
          <cell r="D1842" t="str">
            <v>MATERIALES</v>
          </cell>
          <cell r="E1842">
            <v>0</v>
          </cell>
          <cell r="F1842">
            <v>0</v>
          </cell>
          <cell r="G1842">
            <v>0</v>
          </cell>
          <cell r="H1842">
            <v>0</v>
          </cell>
          <cell r="I1842">
            <v>0</v>
          </cell>
          <cell r="J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  <cell r="D1843" t="str">
            <v>DESCRIPCION</v>
          </cell>
          <cell r="E1843">
            <v>0</v>
          </cell>
          <cell r="F1843" t="str">
            <v>UND</v>
          </cell>
          <cell r="G1843" t="str">
            <v>Vr. Unitario</v>
          </cell>
          <cell r="H1843" t="str">
            <v>Redndim.</v>
          </cell>
          <cell r="I1843" t="str">
            <v>Vr Total</v>
          </cell>
          <cell r="J1843">
            <v>0</v>
          </cell>
        </row>
        <row r="1844">
          <cell r="A1844" t="str">
            <v xml:space="preserve">CIELORASOPVC </v>
          </cell>
          <cell r="B1844" t="str">
            <v>Material</v>
          </cell>
          <cell r="C1844">
            <v>0</v>
          </cell>
          <cell r="D1844" t="str">
            <v>CIELO RASO PVC INCLUYE ESTRUCTURA</v>
          </cell>
          <cell r="E1844">
            <v>0</v>
          </cell>
          <cell r="F1844" t="str">
            <v>M2</v>
          </cell>
          <cell r="G1844">
            <v>22500</v>
          </cell>
          <cell r="H1844">
            <v>1.05</v>
          </cell>
          <cell r="I1844">
            <v>23625</v>
          </cell>
          <cell r="J1844">
            <v>0</v>
          </cell>
        </row>
        <row r="1845">
          <cell r="A1845">
            <v>0</v>
          </cell>
          <cell r="B1845">
            <v>0</v>
          </cell>
          <cell r="C1845">
            <v>0</v>
          </cell>
          <cell r="D1845">
            <v>0</v>
          </cell>
          <cell r="E1845">
            <v>0</v>
          </cell>
          <cell r="F1845">
            <v>0</v>
          </cell>
          <cell r="G1845">
            <v>0</v>
          </cell>
          <cell r="H1845">
            <v>0</v>
          </cell>
          <cell r="I1845">
            <v>0</v>
          </cell>
          <cell r="J1845">
            <v>0</v>
          </cell>
        </row>
        <row r="1846">
          <cell r="A1846">
            <v>0</v>
          </cell>
          <cell r="B1846">
            <v>0</v>
          </cell>
          <cell r="C1846">
            <v>0</v>
          </cell>
          <cell r="D1846">
            <v>0</v>
          </cell>
          <cell r="E1846">
            <v>0</v>
          </cell>
          <cell r="F1846">
            <v>0</v>
          </cell>
          <cell r="G1846">
            <v>0</v>
          </cell>
          <cell r="H1846">
            <v>0</v>
          </cell>
          <cell r="I1846">
            <v>0</v>
          </cell>
          <cell r="J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  <cell r="D1847">
            <v>0</v>
          </cell>
          <cell r="E1847">
            <v>0</v>
          </cell>
          <cell r="F1847">
            <v>0</v>
          </cell>
          <cell r="G1847">
            <v>0</v>
          </cell>
          <cell r="H1847">
            <v>0</v>
          </cell>
          <cell r="I1847">
            <v>0</v>
          </cell>
          <cell r="J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  <cell r="D1848" t="str">
            <v>SUBTOTAL</v>
          </cell>
          <cell r="E1848">
            <v>0</v>
          </cell>
          <cell r="F1848">
            <v>0</v>
          </cell>
          <cell r="G1848">
            <v>0</v>
          </cell>
          <cell r="H1848">
            <v>0</v>
          </cell>
          <cell r="I1848">
            <v>0</v>
          </cell>
          <cell r="J1848">
            <v>23625</v>
          </cell>
        </row>
        <row r="1849">
          <cell r="A1849">
            <v>0</v>
          </cell>
          <cell r="B1849">
            <v>0</v>
          </cell>
          <cell r="C1849">
            <v>0</v>
          </cell>
          <cell r="D1849" t="str">
            <v>MANO DE OBRA</v>
          </cell>
          <cell r="E1849">
            <v>0</v>
          </cell>
          <cell r="F1849">
            <v>0</v>
          </cell>
          <cell r="G1849">
            <v>0</v>
          </cell>
          <cell r="H1849">
            <v>0</v>
          </cell>
          <cell r="I1849">
            <v>0</v>
          </cell>
          <cell r="J1849">
            <v>0</v>
          </cell>
        </row>
        <row r="1850">
          <cell r="A1850">
            <v>0</v>
          </cell>
          <cell r="B1850">
            <v>0</v>
          </cell>
          <cell r="C1850">
            <v>0</v>
          </cell>
          <cell r="D1850" t="str">
            <v>DESCRIPCION</v>
          </cell>
          <cell r="E1850">
            <v>0</v>
          </cell>
          <cell r="F1850" t="str">
            <v>UND</v>
          </cell>
          <cell r="G1850" t="str">
            <v>Vr. Unitario</v>
          </cell>
          <cell r="H1850" t="str">
            <v>Redndim.</v>
          </cell>
          <cell r="I1850" t="str">
            <v>Vr Total</v>
          </cell>
          <cell r="J1850">
            <v>0</v>
          </cell>
        </row>
        <row r="1851">
          <cell r="A1851" t="str">
            <v xml:space="preserve">1OF1AY       </v>
          </cell>
          <cell r="B1851" t="str">
            <v>Mano de obra</v>
          </cell>
          <cell r="C1851">
            <v>0</v>
          </cell>
          <cell r="D1851" t="str">
            <v>MANO DE OBRA ALBAÑILERIA (1 OFICIAL - 1 AYUDANTE)</v>
          </cell>
          <cell r="E1851">
            <v>0</v>
          </cell>
          <cell r="F1851" t="str">
            <v>HR</v>
          </cell>
          <cell r="G1851">
            <v>16784</v>
          </cell>
          <cell r="H1851">
            <v>0.9</v>
          </cell>
          <cell r="I1851">
            <v>15106</v>
          </cell>
          <cell r="J1851">
            <v>0</v>
          </cell>
        </row>
        <row r="1852">
          <cell r="A1852">
            <v>0</v>
          </cell>
          <cell r="B1852">
            <v>0</v>
          </cell>
          <cell r="C1852">
            <v>0</v>
          </cell>
          <cell r="D1852">
            <v>0</v>
          </cell>
          <cell r="E1852">
            <v>0</v>
          </cell>
          <cell r="F1852">
            <v>0</v>
          </cell>
          <cell r="G1852">
            <v>0</v>
          </cell>
          <cell r="H1852">
            <v>0</v>
          </cell>
          <cell r="I1852">
            <v>0</v>
          </cell>
          <cell r="J1852">
            <v>0</v>
          </cell>
        </row>
        <row r="1853">
          <cell r="A1853">
            <v>0</v>
          </cell>
          <cell r="B1853">
            <v>0</v>
          </cell>
          <cell r="C1853">
            <v>0</v>
          </cell>
          <cell r="D1853">
            <v>0</v>
          </cell>
          <cell r="E1853">
            <v>0</v>
          </cell>
          <cell r="F1853">
            <v>0</v>
          </cell>
          <cell r="G1853">
            <v>0</v>
          </cell>
          <cell r="H1853">
            <v>0</v>
          </cell>
          <cell r="I1853">
            <v>0</v>
          </cell>
          <cell r="J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  <cell r="D1854">
            <v>0</v>
          </cell>
          <cell r="E1854">
            <v>0</v>
          </cell>
          <cell r="F1854">
            <v>0</v>
          </cell>
          <cell r="G1854">
            <v>0</v>
          </cell>
          <cell r="H1854">
            <v>0</v>
          </cell>
          <cell r="I1854">
            <v>0</v>
          </cell>
          <cell r="J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  <cell r="D1855" t="str">
            <v>SUBTOTAL</v>
          </cell>
          <cell r="E1855">
            <v>0</v>
          </cell>
          <cell r="F1855">
            <v>0</v>
          </cell>
          <cell r="G1855">
            <v>0</v>
          </cell>
          <cell r="H1855">
            <v>0</v>
          </cell>
          <cell r="I1855">
            <v>0</v>
          </cell>
          <cell r="J1855">
            <v>15106</v>
          </cell>
        </row>
        <row r="1856">
          <cell r="A1856">
            <v>0</v>
          </cell>
          <cell r="B1856">
            <v>0</v>
          </cell>
          <cell r="C1856">
            <v>0</v>
          </cell>
          <cell r="D1856" t="str">
            <v>TRANSPORTE</v>
          </cell>
          <cell r="E1856">
            <v>0</v>
          </cell>
          <cell r="F1856">
            <v>0</v>
          </cell>
          <cell r="G1856">
            <v>0</v>
          </cell>
          <cell r="H1856">
            <v>0</v>
          </cell>
          <cell r="I1856">
            <v>0</v>
          </cell>
          <cell r="J1856">
            <v>0</v>
          </cell>
        </row>
        <row r="1857">
          <cell r="A1857">
            <v>0</v>
          </cell>
          <cell r="B1857">
            <v>0</v>
          </cell>
          <cell r="C1857">
            <v>0</v>
          </cell>
          <cell r="D1857" t="str">
            <v>DESCRIPCION</v>
          </cell>
          <cell r="E1857">
            <v>0</v>
          </cell>
          <cell r="F1857" t="str">
            <v>UND</v>
          </cell>
          <cell r="G1857" t="str">
            <v>Vr. Unitario</v>
          </cell>
          <cell r="H1857" t="str">
            <v>Redndim.</v>
          </cell>
          <cell r="I1857" t="str">
            <v>Vr Total</v>
          </cell>
          <cell r="J1857">
            <v>0</v>
          </cell>
        </row>
        <row r="1858">
          <cell r="A1858">
            <v>0</v>
          </cell>
          <cell r="B1858">
            <v>0</v>
          </cell>
          <cell r="C1858">
            <v>0</v>
          </cell>
          <cell r="D1858">
            <v>0</v>
          </cell>
          <cell r="E1858">
            <v>0</v>
          </cell>
          <cell r="F1858">
            <v>0</v>
          </cell>
          <cell r="G1858">
            <v>0</v>
          </cell>
          <cell r="H1858">
            <v>0</v>
          </cell>
          <cell r="I1858">
            <v>0</v>
          </cell>
          <cell r="J1858">
            <v>0</v>
          </cell>
        </row>
        <row r="1859">
          <cell r="A1859">
            <v>0</v>
          </cell>
          <cell r="B1859">
            <v>0</v>
          </cell>
          <cell r="C1859">
            <v>0</v>
          </cell>
          <cell r="D1859">
            <v>0</v>
          </cell>
          <cell r="E1859">
            <v>0</v>
          </cell>
          <cell r="F1859">
            <v>0</v>
          </cell>
          <cell r="G1859">
            <v>0</v>
          </cell>
          <cell r="H1859">
            <v>0</v>
          </cell>
          <cell r="I1859">
            <v>0</v>
          </cell>
          <cell r="J1859">
            <v>0</v>
          </cell>
        </row>
        <row r="1860">
          <cell r="A1860">
            <v>0</v>
          </cell>
          <cell r="B1860">
            <v>0</v>
          </cell>
          <cell r="C1860">
            <v>0</v>
          </cell>
          <cell r="D1860">
            <v>0</v>
          </cell>
          <cell r="E1860">
            <v>0</v>
          </cell>
          <cell r="F1860">
            <v>0</v>
          </cell>
          <cell r="G1860">
            <v>0</v>
          </cell>
          <cell r="H1860">
            <v>0</v>
          </cell>
          <cell r="I1860">
            <v>0</v>
          </cell>
          <cell r="J1860">
            <v>0</v>
          </cell>
        </row>
        <row r="1861">
          <cell r="A1861">
            <v>0</v>
          </cell>
          <cell r="B1861">
            <v>0</v>
          </cell>
          <cell r="C1861">
            <v>0</v>
          </cell>
          <cell r="D1861">
            <v>0</v>
          </cell>
          <cell r="E1861">
            <v>0</v>
          </cell>
          <cell r="F1861">
            <v>0</v>
          </cell>
          <cell r="G1861">
            <v>0</v>
          </cell>
          <cell r="H1861">
            <v>0</v>
          </cell>
          <cell r="I1861">
            <v>0</v>
          </cell>
          <cell r="J1861">
            <v>0</v>
          </cell>
        </row>
        <row r="1862">
          <cell r="A1862">
            <v>0</v>
          </cell>
          <cell r="B1862">
            <v>0</v>
          </cell>
          <cell r="C1862">
            <v>0</v>
          </cell>
          <cell r="D1862" t="str">
            <v>SUBTOTAL</v>
          </cell>
          <cell r="E1862">
            <v>0</v>
          </cell>
          <cell r="F1862">
            <v>0</v>
          </cell>
          <cell r="G1862">
            <v>0</v>
          </cell>
          <cell r="H1862">
            <v>0</v>
          </cell>
          <cell r="I1862">
            <v>0</v>
          </cell>
          <cell r="J1862">
            <v>0</v>
          </cell>
        </row>
        <row r="1863">
          <cell r="A1863">
            <v>0</v>
          </cell>
          <cell r="B1863">
            <v>0</v>
          </cell>
          <cell r="C1863">
            <v>0</v>
          </cell>
          <cell r="D1863">
            <v>0</v>
          </cell>
          <cell r="E1863">
            <v>0</v>
          </cell>
          <cell r="F1863">
            <v>0</v>
          </cell>
          <cell r="G1863">
            <v>0</v>
          </cell>
          <cell r="H1863">
            <v>0</v>
          </cell>
          <cell r="I1863">
            <v>0</v>
          </cell>
          <cell r="J1863">
            <v>0</v>
          </cell>
        </row>
        <row r="1864">
          <cell r="A1864" t="str">
            <v>3.3.5</v>
          </cell>
          <cell r="B1864">
            <v>0</v>
          </cell>
          <cell r="C1864">
            <v>0</v>
          </cell>
          <cell r="D1864" t="str">
            <v>TOTAL COSTO UNITARIO</v>
          </cell>
          <cell r="E1864">
            <v>0</v>
          </cell>
          <cell r="F1864">
            <v>0</v>
          </cell>
          <cell r="G1864">
            <v>0</v>
          </cell>
          <cell r="H1864">
            <v>0</v>
          </cell>
          <cell r="I1864">
            <v>0</v>
          </cell>
          <cell r="J1864">
            <v>44331</v>
          </cell>
        </row>
        <row r="1865">
          <cell r="A1865">
            <v>0</v>
          </cell>
          <cell r="B1865">
            <v>0</v>
          </cell>
          <cell r="C1865">
            <v>0</v>
          </cell>
          <cell r="E1865">
            <v>0</v>
          </cell>
          <cell r="F1865">
            <v>0</v>
          </cell>
          <cell r="H1865">
            <v>0</v>
          </cell>
          <cell r="I1865">
            <v>0</v>
          </cell>
        </row>
        <row r="1866">
          <cell r="A1866">
            <v>0</v>
          </cell>
          <cell r="B1866">
            <v>0</v>
          </cell>
          <cell r="C1866">
            <v>0</v>
          </cell>
          <cell r="D1866">
            <v>0</v>
          </cell>
          <cell r="E1866">
            <v>0</v>
          </cell>
          <cell r="F1866">
            <v>0</v>
          </cell>
          <cell r="G1866">
            <v>0</v>
          </cell>
          <cell r="H1866">
            <v>0</v>
          </cell>
          <cell r="I1866">
            <v>0</v>
          </cell>
        </row>
        <row r="1867">
          <cell r="A1867">
            <v>0</v>
          </cell>
          <cell r="B1867">
            <v>0</v>
          </cell>
          <cell r="C1867">
            <v>0</v>
          </cell>
          <cell r="D1867">
            <v>0</v>
          </cell>
          <cell r="E1867" t="str">
            <v>ADECUACION DE LAS INSTALACIONES DE LA INSTITUCION EDUCATIVA JESUS MARIA AGUIRRE CHARRY 
DEL MUNICIPIO DE AIPE, HUILA</v>
          </cell>
          <cell r="F1867">
            <v>0</v>
          </cell>
          <cell r="G1867">
            <v>0</v>
          </cell>
          <cell r="H1867">
            <v>0</v>
          </cell>
          <cell r="I1867">
            <v>0</v>
          </cell>
          <cell r="J1867">
            <v>0</v>
          </cell>
        </row>
        <row r="1868">
          <cell r="A1868">
            <v>0</v>
          </cell>
          <cell r="B1868">
            <v>0</v>
          </cell>
          <cell r="C1868">
            <v>0</v>
          </cell>
          <cell r="D1868">
            <v>0</v>
          </cell>
          <cell r="E1868" t="str">
            <v>ANÁLISIS DE PRECIOS UNITARIOS      A.P.U.</v>
          </cell>
          <cell r="F1868">
            <v>0</v>
          </cell>
          <cell r="G1868">
            <v>0</v>
          </cell>
          <cell r="H1868">
            <v>0</v>
          </cell>
          <cell r="I1868">
            <v>0</v>
          </cell>
          <cell r="J1868">
            <v>0</v>
          </cell>
        </row>
        <row r="1869">
          <cell r="A1869">
            <v>0</v>
          </cell>
          <cell r="B1869">
            <v>0</v>
          </cell>
          <cell r="C1869">
            <v>0</v>
          </cell>
          <cell r="D1869">
            <v>0</v>
          </cell>
          <cell r="E1869">
            <v>0</v>
          </cell>
          <cell r="F1869">
            <v>0</v>
          </cell>
          <cell r="G1869">
            <v>0</v>
          </cell>
          <cell r="H1869">
            <v>0</v>
          </cell>
          <cell r="I1869">
            <v>0</v>
          </cell>
          <cell r="J1869">
            <v>0</v>
          </cell>
        </row>
        <row r="1870">
          <cell r="A1870">
            <v>0</v>
          </cell>
          <cell r="B1870">
            <v>0</v>
          </cell>
          <cell r="C1870">
            <v>0</v>
          </cell>
          <cell r="D1870">
            <v>0</v>
          </cell>
          <cell r="E1870">
            <v>0</v>
          </cell>
          <cell r="F1870">
            <v>0</v>
          </cell>
          <cell r="G1870">
            <v>0</v>
          </cell>
          <cell r="H1870">
            <v>0</v>
          </cell>
          <cell r="I1870">
            <v>0</v>
          </cell>
          <cell r="J1870">
            <v>0</v>
          </cell>
        </row>
        <row r="1871">
          <cell r="A1871">
            <v>0</v>
          </cell>
          <cell r="B1871">
            <v>0</v>
          </cell>
          <cell r="C1871">
            <v>0</v>
          </cell>
          <cell r="D1871" t="str">
            <v>CAPITULO</v>
          </cell>
          <cell r="E1871" t="str">
            <v>ITEM</v>
          </cell>
          <cell r="F1871" t="str">
            <v>DESCRIPCION</v>
          </cell>
          <cell r="G1871">
            <v>0</v>
          </cell>
          <cell r="H1871">
            <v>0</v>
          </cell>
          <cell r="I1871">
            <v>0</v>
          </cell>
          <cell r="J1871" t="str">
            <v>UNIDAD</v>
          </cell>
        </row>
        <row r="1872">
          <cell r="B1872" t="str">
            <v>Partida</v>
          </cell>
          <cell r="C1872">
            <v>0</v>
          </cell>
          <cell r="D1872" t="str">
            <v>4.1</v>
          </cell>
          <cell r="E1872" t="str">
            <v>4.1.1</v>
          </cell>
          <cell r="F1872" t="str">
            <v>DESMONTE DE TEJA TERMOACUSTICA EXISTENTE</v>
          </cell>
          <cell r="G1872">
            <v>0</v>
          </cell>
          <cell r="H1872">
            <v>0</v>
          </cell>
          <cell r="I1872">
            <v>0</v>
          </cell>
          <cell r="J1872" t="str">
            <v>M2</v>
          </cell>
        </row>
        <row r="1873">
          <cell r="A1873">
            <v>0</v>
          </cell>
          <cell r="B1873">
            <v>0</v>
          </cell>
          <cell r="C1873">
            <v>0</v>
          </cell>
          <cell r="D1873" t="str">
            <v>MAQUINARIA, HERRAMIENTA Y EQUIPO PUESTO EN OBRA</v>
          </cell>
          <cell r="E1873">
            <v>0</v>
          </cell>
          <cell r="F1873">
            <v>0</v>
          </cell>
          <cell r="G1873">
            <v>0</v>
          </cell>
          <cell r="H1873">
            <v>0</v>
          </cell>
          <cell r="I1873">
            <v>0</v>
          </cell>
          <cell r="J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  <cell r="D1874" t="str">
            <v>DESCRIPCION</v>
          </cell>
          <cell r="E1874">
            <v>0</v>
          </cell>
          <cell r="F1874" t="str">
            <v>UND</v>
          </cell>
          <cell r="G1874" t="str">
            <v>Vr. Unitario</v>
          </cell>
          <cell r="H1874" t="str">
            <v>Redndim.</v>
          </cell>
          <cell r="I1874" t="str">
            <v>Vr Total</v>
          </cell>
          <cell r="J1874">
            <v>0</v>
          </cell>
        </row>
        <row r="1875">
          <cell r="A1875" t="str">
            <v xml:space="preserve">HM           </v>
          </cell>
          <cell r="B1875" t="str">
            <v>Maquinaria</v>
          </cell>
          <cell r="C1875">
            <v>0</v>
          </cell>
          <cell r="D1875" t="str">
            <v>HERRAMIENTA MENOR</v>
          </cell>
          <cell r="E1875">
            <v>0</v>
          </cell>
          <cell r="F1875" t="str">
            <v>UND</v>
          </cell>
          <cell r="G1875">
            <v>1300</v>
          </cell>
          <cell r="H1875">
            <v>0.5</v>
          </cell>
          <cell r="I1875">
            <v>650</v>
          </cell>
          <cell r="J1875">
            <v>0</v>
          </cell>
        </row>
        <row r="1876">
          <cell r="A1876" t="str">
            <v xml:space="preserve">ANDAMIO      </v>
          </cell>
          <cell r="B1876" t="str">
            <v>Maquinaria</v>
          </cell>
          <cell r="C1876">
            <v>0</v>
          </cell>
          <cell r="D1876" t="str">
            <v>ANDAMIO INCLUYE TABLON</v>
          </cell>
          <cell r="E1876">
            <v>0</v>
          </cell>
          <cell r="F1876" t="str">
            <v>DIA</v>
          </cell>
          <cell r="G1876">
            <v>3000</v>
          </cell>
          <cell r="H1876">
            <v>0.7</v>
          </cell>
          <cell r="I1876">
            <v>2100</v>
          </cell>
          <cell r="J1876">
            <v>0</v>
          </cell>
        </row>
        <row r="1877">
          <cell r="A1877">
            <v>0</v>
          </cell>
          <cell r="B1877">
            <v>0</v>
          </cell>
          <cell r="C1877">
            <v>0</v>
          </cell>
          <cell r="D1877">
            <v>0</v>
          </cell>
          <cell r="E1877">
            <v>0</v>
          </cell>
          <cell r="F1877">
            <v>0</v>
          </cell>
          <cell r="G1877">
            <v>0</v>
          </cell>
          <cell r="H1877">
            <v>0</v>
          </cell>
          <cell r="I1877">
            <v>0</v>
          </cell>
          <cell r="J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  <cell r="D1878">
            <v>0</v>
          </cell>
          <cell r="E1878">
            <v>0</v>
          </cell>
          <cell r="F1878">
            <v>0</v>
          </cell>
          <cell r="G1878">
            <v>0</v>
          </cell>
          <cell r="H1878">
            <v>0</v>
          </cell>
          <cell r="I1878">
            <v>0</v>
          </cell>
          <cell r="J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  <cell r="D1879" t="str">
            <v>SUBTOTAL</v>
          </cell>
          <cell r="E1879">
            <v>0</v>
          </cell>
          <cell r="F1879">
            <v>0</v>
          </cell>
          <cell r="G1879">
            <v>0</v>
          </cell>
          <cell r="H1879">
            <v>0</v>
          </cell>
          <cell r="I1879">
            <v>0</v>
          </cell>
          <cell r="J1879">
            <v>2750</v>
          </cell>
        </row>
        <row r="1880">
          <cell r="A1880">
            <v>0</v>
          </cell>
          <cell r="B1880">
            <v>0</v>
          </cell>
          <cell r="C1880">
            <v>0</v>
          </cell>
          <cell r="D1880" t="str">
            <v>MATERIALES</v>
          </cell>
          <cell r="E1880">
            <v>0</v>
          </cell>
          <cell r="F1880">
            <v>0</v>
          </cell>
          <cell r="G1880">
            <v>0</v>
          </cell>
          <cell r="H1880">
            <v>0</v>
          </cell>
          <cell r="I1880">
            <v>0</v>
          </cell>
          <cell r="J1880">
            <v>0</v>
          </cell>
        </row>
        <row r="1881">
          <cell r="A1881">
            <v>0</v>
          </cell>
          <cell r="B1881">
            <v>0</v>
          </cell>
          <cell r="C1881">
            <v>0</v>
          </cell>
          <cell r="D1881" t="str">
            <v>DESCRIPCION</v>
          </cell>
          <cell r="E1881">
            <v>0</v>
          </cell>
          <cell r="F1881" t="str">
            <v>UND</v>
          </cell>
          <cell r="G1881" t="str">
            <v>Vr. Unitario</v>
          </cell>
          <cell r="H1881" t="str">
            <v>Redndim.</v>
          </cell>
          <cell r="I1881" t="str">
            <v>Vr Total</v>
          </cell>
          <cell r="J1881">
            <v>0</v>
          </cell>
        </row>
        <row r="1882">
          <cell r="A1882">
            <v>0</v>
          </cell>
          <cell r="B1882">
            <v>0</v>
          </cell>
          <cell r="C1882">
            <v>0</v>
          </cell>
          <cell r="D1882">
            <v>0</v>
          </cell>
          <cell r="E1882">
            <v>0</v>
          </cell>
          <cell r="F1882">
            <v>0</v>
          </cell>
          <cell r="G1882">
            <v>0</v>
          </cell>
          <cell r="H1882">
            <v>0</v>
          </cell>
          <cell r="I1882">
            <v>0</v>
          </cell>
          <cell r="J1882">
            <v>0</v>
          </cell>
        </row>
        <row r="1883">
          <cell r="A1883">
            <v>0</v>
          </cell>
          <cell r="B1883">
            <v>0</v>
          </cell>
          <cell r="C1883">
            <v>0</v>
          </cell>
          <cell r="D1883">
            <v>0</v>
          </cell>
          <cell r="E1883">
            <v>0</v>
          </cell>
          <cell r="F1883">
            <v>0</v>
          </cell>
          <cell r="G1883">
            <v>0</v>
          </cell>
          <cell r="H1883">
            <v>0</v>
          </cell>
          <cell r="I1883">
            <v>0</v>
          </cell>
          <cell r="J1883">
            <v>0</v>
          </cell>
        </row>
        <row r="1884">
          <cell r="A1884">
            <v>0</v>
          </cell>
          <cell r="B1884">
            <v>0</v>
          </cell>
          <cell r="C1884">
            <v>0</v>
          </cell>
          <cell r="D1884">
            <v>0</v>
          </cell>
          <cell r="E1884">
            <v>0</v>
          </cell>
          <cell r="F1884">
            <v>0</v>
          </cell>
          <cell r="G1884">
            <v>0</v>
          </cell>
          <cell r="H1884">
            <v>0</v>
          </cell>
          <cell r="I1884">
            <v>0</v>
          </cell>
          <cell r="J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  <cell r="D1885">
            <v>0</v>
          </cell>
          <cell r="E1885">
            <v>0</v>
          </cell>
          <cell r="F1885">
            <v>0</v>
          </cell>
          <cell r="G1885">
            <v>0</v>
          </cell>
          <cell r="H1885">
            <v>0</v>
          </cell>
          <cell r="I1885">
            <v>0</v>
          </cell>
          <cell r="J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  <cell r="D1886" t="str">
            <v>SUBTOTAL</v>
          </cell>
          <cell r="E1886">
            <v>0</v>
          </cell>
          <cell r="F1886">
            <v>0</v>
          </cell>
          <cell r="G1886">
            <v>0</v>
          </cell>
          <cell r="H1886">
            <v>0</v>
          </cell>
          <cell r="I1886">
            <v>0</v>
          </cell>
          <cell r="J1886">
            <v>0</v>
          </cell>
        </row>
        <row r="1887">
          <cell r="A1887">
            <v>0</v>
          </cell>
          <cell r="B1887">
            <v>0</v>
          </cell>
          <cell r="C1887">
            <v>0</v>
          </cell>
          <cell r="D1887" t="str">
            <v>MANO DE OBRA</v>
          </cell>
          <cell r="E1887">
            <v>0</v>
          </cell>
          <cell r="F1887">
            <v>0</v>
          </cell>
          <cell r="G1887">
            <v>0</v>
          </cell>
          <cell r="H1887">
            <v>0</v>
          </cell>
          <cell r="I1887">
            <v>0</v>
          </cell>
          <cell r="J1887">
            <v>0</v>
          </cell>
        </row>
        <row r="1888">
          <cell r="A1888">
            <v>0</v>
          </cell>
          <cell r="B1888">
            <v>0</v>
          </cell>
          <cell r="C1888">
            <v>0</v>
          </cell>
          <cell r="D1888" t="str">
            <v>DESCRIPCION</v>
          </cell>
          <cell r="E1888">
            <v>0</v>
          </cell>
          <cell r="F1888" t="str">
            <v>UND</v>
          </cell>
          <cell r="G1888" t="str">
            <v>Vr. Unitario</v>
          </cell>
          <cell r="H1888" t="str">
            <v>Redndim.</v>
          </cell>
          <cell r="I1888" t="str">
            <v>Vr Total</v>
          </cell>
          <cell r="J1888">
            <v>0</v>
          </cell>
        </row>
        <row r="1889">
          <cell r="A1889" t="str">
            <v xml:space="preserve">1OF1AY       </v>
          </cell>
          <cell r="B1889" t="str">
            <v>Mano de obra</v>
          </cell>
          <cell r="C1889">
            <v>0</v>
          </cell>
          <cell r="D1889" t="str">
            <v>MANO DE OBRA ALBAÑILERIA (1 OFICIAL - 1 AYUDANTE)</v>
          </cell>
          <cell r="E1889">
            <v>0</v>
          </cell>
          <cell r="F1889" t="str">
            <v>HR</v>
          </cell>
          <cell r="G1889">
            <v>16784</v>
          </cell>
          <cell r="H1889">
            <v>0.75</v>
          </cell>
          <cell r="I1889">
            <v>12588</v>
          </cell>
          <cell r="J1889">
            <v>0</v>
          </cell>
        </row>
        <row r="1890">
          <cell r="A1890">
            <v>0</v>
          </cell>
          <cell r="B1890">
            <v>0</v>
          </cell>
          <cell r="C1890">
            <v>0</v>
          </cell>
          <cell r="D1890">
            <v>0</v>
          </cell>
          <cell r="E1890">
            <v>0</v>
          </cell>
          <cell r="F1890">
            <v>0</v>
          </cell>
          <cell r="G1890">
            <v>0</v>
          </cell>
          <cell r="H1890">
            <v>0</v>
          </cell>
          <cell r="I1890">
            <v>0</v>
          </cell>
          <cell r="J1890">
            <v>0</v>
          </cell>
        </row>
        <row r="1891">
          <cell r="A1891">
            <v>0</v>
          </cell>
          <cell r="B1891">
            <v>0</v>
          </cell>
          <cell r="C1891">
            <v>0</v>
          </cell>
          <cell r="D1891">
            <v>0</v>
          </cell>
          <cell r="E1891">
            <v>0</v>
          </cell>
          <cell r="F1891">
            <v>0</v>
          </cell>
          <cell r="G1891">
            <v>0</v>
          </cell>
          <cell r="H1891">
            <v>0</v>
          </cell>
          <cell r="I1891">
            <v>0</v>
          </cell>
          <cell r="J1891">
            <v>0</v>
          </cell>
        </row>
        <row r="1892">
          <cell r="A1892">
            <v>0</v>
          </cell>
          <cell r="B1892">
            <v>0</v>
          </cell>
          <cell r="C1892">
            <v>0</v>
          </cell>
          <cell r="D1892">
            <v>0</v>
          </cell>
          <cell r="E1892">
            <v>0</v>
          </cell>
          <cell r="F1892">
            <v>0</v>
          </cell>
          <cell r="G1892">
            <v>0</v>
          </cell>
          <cell r="H1892">
            <v>0</v>
          </cell>
          <cell r="I1892">
            <v>0</v>
          </cell>
          <cell r="J1892">
            <v>0</v>
          </cell>
        </row>
        <row r="1893">
          <cell r="A1893">
            <v>0</v>
          </cell>
          <cell r="B1893">
            <v>0</v>
          </cell>
          <cell r="C1893">
            <v>0</v>
          </cell>
          <cell r="D1893" t="str">
            <v>SUBTOTAL</v>
          </cell>
          <cell r="E1893">
            <v>0</v>
          </cell>
          <cell r="F1893">
            <v>0</v>
          </cell>
          <cell r="G1893">
            <v>0</v>
          </cell>
          <cell r="H1893">
            <v>0</v>
          </cell>
          <cell r="I1893">
            <v>0</v>
          </cell>
          <cell r="J1893">
            <v>12588</v>
          </cell>
        </row>
        <row r="1894">
          <cell r="A1894">
            <v>0</v>
          </cell>
          <cell r="B1894">
            <v>0</v>
          </cell>
          <cell r="C1894">
            <v>0</v>
          </cell>
          <cell r="D1894" t="str">
            <v>TRANSPORTE</v>
          </cell>
          <cell r="E1894">
            <v>0</v>
          </cell>
          <cell r="F1894">
            <v>0</v>
          </cell>
          <cell r="G1894">
            <v>0</v>
          </cell>
          <cell r="H1894">
            <v>0</v>
          </cell>
          <cell r="I1894">
            <v>0</v>
          </cell>
          <cell r="J1894">
            <v>0</v>
          </cell>
        </row>
        <row r="1895">
          <cell r="A1895">
            <v>0</v>
          </cell>
          <cell r="B1895">
            <v>0</v>
          </cell>
          <cell r="C1895">
            <v>0</v>
          </cell>
          <cell r="D1895" t="str">
            <v>DESCRIPCION</v>
          </cell>
          <cell r="E1895">
            <v>0</v>
          </cell>
          <cell r="F1895" t="str">
            <v>UND</v>
          </cell>
          <cell r="G1895" t="str">
            <v>Vr. Unitario</v>
          </cell>
          <cell r="H1895" t="str">
            <v>Redndim.</v>
          </cell>
          <cell r="I1895" t="str">
            <v>Vr Total</v>
          </cell>
          <cell r="J1895">
            <v>0</v>
          </cell>
        </row>
        <row r="1896">
          <cell r="A1896">
            <v>0</v>
          </cell>
          <cell r="B1896">
            <v>0</v>
          </cell>
          <cell r="C1896">
            <v>0</v>
          </cell>
          <cell r="D1896">
            <v>0</v>
          </cell>
          <cell r="E1896">
            <v>0</v>
          </cell>
          <cell r="F1896">
            <v>0</v>
          </cell>
          <cell r="G1896">
            <v>0</v>
          </cell>
          <cell r="H1896">
            <v>0</v>
          </cell>
          <cell r="I1896">
            <v>0</v>
          </cell>
          <cell r="J1896">
            <v>0</v>
          </cell>
        </row>
        <row r="1897">
          <cell r="A1897">
            <v>0</v>
          </cell>
          <cell r="B1897">
            <v>0</v>
          </cell>
          <cell r="C1897">
            <v>0</v>
          </cell>
          <cell r="D1897">
            <v>0</v>
          </cell>
          <cell r="E1897">
            <v>0</v>
          </cell>
          <cell r="F1897">
            <v>0</v>
          </cell>
          <cell r="G1897">
            <v>0</v>
          </cell>
          <cell r="H1897">
            <v>0</v>
          </cell>
          <cell r="I1897">
            <v>0</v>
          </cell>
          <cell r="J1897">
            <v>0</v>
          </cell>
        </row>
        <row r="1898">
          <cell r="A1898">
            <v>0</v>
          </cell>
          <cell r="B1898">
            <v>0</v>
          </cell>
          <cell r="C1898">
            <v>0</v>
          </cell>
          <cell r="D1898">
            <v>0</v>
          </cell>
          <cell r="E1898">
            <v>0</v>
          </cell>
          <cell r="F1898">
            <v>0</v>
          </cell>
          <cell r="G1898">
            <v>0</v>
          </cell>
          <cell r="H1898">
            <v>0</v>
          </cell>
          <cell r="I1898">
            <v>0</v>
          </cell>
          <cell r="J1898">
            <v>0</v>
          </cell>
        </row>
        <row r="1899">
          <cell r="A1899">
            <v>0</v>
          </cell>
          <cell r="B1899">
            <v>0</v>
          </cell>
          <cell r="C1899">
            <v>0</v>
          </cell>
          <cell r="D1899">
            <v>0</v>
          </cell>
          <cell r="E1899">
            <v>0</v>
          </cell>
          <cell r="F1899">
            <v>0</v>
          </cell>
          <cell r="G1899">
            <v>0</v>
          </cell>
          <cell r="H1899">
            <v>0</v>
          </cell>
          <cell r="I1899">
            <v>0</v>
          </cell>
          <cell r="J1899">
            <v>0</v>
          </cell>
        </row>
        <row r="1900">
          <cell r="A1900">
            <v>0</v>
          </cell>
          <cell r="B1900">
            <v>0</v>
          </cell>
          <cell r="C1900">
            <v>0</v>
          </cell>
          <cell r="D1900" t="str">
            <v>SUBTOTAL</v>
          </cell>
          <cell r="E1900">
            <v>0</v>
          </cell>
          <cell r="F1900">
            <v>0</v>
          </cell>
          <cell r="G1900">
            <v>0</v>
          </cell>
          <cell r="H1900">
            <v>0</v>
          </cell>
          <cell r="I1900">
            <v>0</v>
          </cell>
          <cell r="J1900">
            <v>0</v>
          </cell>
        </row>
        <row r="1901">
          <cell r="A1901">
            <v>0</v>
          </cell>
          <cell r="B1901">
            <v>0</v>
          </cell>
          <cell r="C1901">
            <v>0</v>
          </cell>
          <cell r="D1901">
            <v>0</v>
          </cell>
          <cell r="E1901">
            <v>0</v>
          </cell>
          <cell r="F1901">
            <v>0</v>
          </cell>
          <cell r="G1901">
            <v>0</v>
          </cell>
          <cell r="H1901">
            <v>0</v>
          </cell>
          <cell r="I1901">
            <v>0</v>
          </cell>
          <cell r="J1901">
            <v>0</v>
          </cell>
        </row>
        <row r="1902">
          <cell r="A1902" t="str">
            <v>4.1.1</v>
          </cell>
          <cell r="B1902">
            <v>0</v>
          </cell>
          <cell r="C1902">
            <v>0</v>
          </cell>
          <cell r="D1902" t="str">
            <v>TOTAL COSTO UNITARIO</v>
          </cell>
          <cell r="E1902">
            <v>0</v>
          </cell>
          <cell r="F1902">
            <v>0</v>
          </cell>
          <cell r="G1902">
            <v>0</v>
          </cell>
          <cell r="H1902">
            <v>0</v>
          </cell>
          <cell r="I1902">
            <v>0</v>
          </cell>
          <cell r="J1902">
            <v>15338</v>
          </cell>
        </row>
        <row r="1903">
          <cell r="A1903">
            <v>0</v>
          </cell>
          <cell r="B1903">
            <v>0</v>
          </cell>
          <cell r="C1903">
            <v>0</v>
          </cell>
          <cell r="E1903">
            <v>0</v>
          </cell>
          <cell r="F1903">
            <v>0</v>
          </cell>
          <cell r="H1903">
            <v>0</v>
          </cell>
          <cell r="I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  <cell r="D1904">
            <v>0</v>
          </cell>
          <cell r="E1904">
            <v>0</v>
          </cell>
          <cell r="F1904">
            <v>0</v>
          </cell>
          <cell r="G1904">
            <v>0</v>
          </cell>
          <cell r="H1904">
            <v>0</v>
          </cell>
          <cell r="I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  <cell r="D1905">
            <v>0</v>
          </cell>
          <cell r="E1905" t="str">
            <v>ADECUACION DE LAS INSTALACIONES DE LA INSTITUCION EDUCATIVA JESUS MARIA AGUIRRE CHARRY 
DEL MUNICIPIO DE AIPE, HUILA</v>
          </cell>
          <cell r="F1905">
            <v>0</v>
          </cell>
          <cell r="G1905">
            <v>0</v>
          </cell>
          <cell r="H1905">
            <v>0</v>
          </cell>
          <cell r="I1905">
            <v>0</v>
          </cell>
          <cell r="J1905">
            <v>0</v>
          </cell>
        </row>
        <row r="1906">
          <cell r="A1906">
            <v>0</v>
          </cell>
          <cell r="B1906">
            <v>0</v>
          </cell>
          <cell r="C1906">
            <v>0</v>
          </cell>
          <cell r="D1906">
            <v>0</v>
          </cell>
          <cell r="E1906" t="str">
            <v>ANÁLISIS DE PRECIOS UNITARIOS      A.P.U.</v>
          </cell>
          <cell r="F1906">
            <v>0</v>
          </cell>
          <cell r="G1906">
            <v>0</v>
          </cell>
          <cell r="H1906">
            <v>0</v>
          </cell>
          <cell r="I1906">
            <v>0</v>
          </cell>
          <cell r="J1906">
            <v>0</v>
          </cell>
        </row>
        <row r="1907">
          <cell r="A1907">
            <v>0</v>
          </cell>
          <cell r="B1907">
            <v>0</v>
          </cell>
          <cell r="C1907">
            <v>0</v>
          </cell>
          <cell r="D1907">
            <v>0</v>
          </cell>
          <cell r="E1907">
            <v>0</v>
          </cell>
          <cell r="F1907">
            <v>0</v>
          </cell>
          <cell r="G1907">
            <v>0</v>
          </cell>
          <cell r="H1907">
            <v>0</v>
          </cell>
          <cell r="I1907">
            <v>0</v>
          </cell>
          <cell r="J1907">
            <v>0</v>
          </cell>
        </row>
        <row r="1908">
          <cell r="A1908">
            <v>0</v>
          </cell>
          <cell r="B1908">
            <v>0</v>
          </cell>
          <cell r="C1908">
            <v>0</v>
          </cell>
          <cell r="D1908">
            <v>0</v>
          </cell>
          <cell r="E1908">
            <v>0</v>
          </cell>
          <cell r="F1908">
            <v>0</v>
          </cell>
          <cell r="G1908">
            <v>0</v>
          </cell>
          <cell r="H1908">
            <v>0</v>
          </cell>
          <cell r="I1908">
            <v>0</v>
          </cell>
          <cell r="J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  <cell r="D1909" t="str">
            <v>CAPITULO</v>
          </cell>
          <cell r="E1909" t="str">
            <v>ITEM</v>
          </cell>
          <cell r="F1909" t="str">
            <v>DESCRIPCION</v>
          </cell>
          <cell r="G1909">
            <v>0</v>
          </cell>
          <cell r="H1909">
            <v>0</v>
          </cell>
          <cell r="I1909">
            <v>0</v>
          </cell>
          <cell r="J1909" t="str">
            <v>UNIDAD</v>
          </cell>
        </row>
        <row r="1910">
          <cell r="B1910" t="str">
            <v>Partida</v>
          </cell>
          <cell r="C1910">
            <v>0</v>
          </cell>
          <cell r="D1910" t="str">
            <v>4.1</v>
          </cell>
          <cell r="E1910" t="str">
            <v>4.1.2</v>
          </cell>
          <cell r="F1910" t="str">
            <v>SUMINISTRO E INSTALACION DE TEJA TIPO ARQUITECTONICA CAL 26</v>
          </cell>
          <cell r="G1910">
            <v>0</v>
          </cell>
          <cell r="H1910">
            <v>0</v>
          </cell>
          <cell r="I1910">
            <v>0</v>
          </cell>
          <cell r="J1910" t="str">
            <v>M2</v>
          </cell>
        </row>
        <row r="1911">
          <cell r="A1911">
            <v>0</v>
          </cell>
          <cell r="B1911">
            <v>0</v>
          </cell>
          <cell r="C1911">
            <v>0</v>
          </cell>
          <cell r="D1911" t="str">
            <v>MAQUINARIA, HERRAMIENTA Y EQUIPO PUESTO EN OBRA</v>
          </cell>
          <cell r="E1911">
            <v>0</v>
          </cell>
          <cell r="F1911">
            <v>0</v>
          </cell>
          <cell r="G1911">
            <v>0</v>
          </cell>
          <cell r="H1911">
            <v>0</v>
          </cell>
          <cell r="I1911">
            <v>0</v>
          </cell>
          <cell r="J1911">
            <v>0</v>
          </cell>
        </row>
        <row r="1912">
          <cell r="A1912">
            <v>0</v>
          </cell>
          <cell r="B1912">
            <v>0</v>
          </cell>
          <cell r="C1912">
            <v>0</v>
          </cell>
          <cell r="D1912" t="str">
            <v>DESCRIPCION</v>
          </cell>
          <cell r="E1912">
            <v>0</v>
          </cell>
          <cell r="F1912" t="str">
            <v>UND</v>
          </cell>
          <cell r="G1912" t="str">
            <v>Vr. Unitario</v>
          </cell>
          <cell r="H1912" t="str">
            <v>Redndim.</v>
          </cell>
          <cell r="I1912" t="str">
            <v>Vr Total</v>
          </cell>
          <cell r="J1912">
            <v>0</v>
          </cell>
        </row>
        <row r="1913">
          <cell r="A1913" t="str">
            <v xml:space="preserve">HM           </v>
          </cell>
          <cell r="B1913" t="str">
            <v>Maquinaria</v>
          </cell>
          <cell r="C1913">
            <v>0</v>
          </cell>
          <cell r="D1913" t="str">
            <v>HERRAMIENTA MENOR</v>
          </cell>
          <cell r="E1913">
            <v>0</v>
          </cell>
          <cell r="F1913" t="str">
            <v>UND</v>
          </cell>
          <cell r="G1913">
            <v>1300</v>
          </cell>
          <cell r="H1913">
            <v>1.5</v>
          </cell>
          <cell r="I1913">
            <v>1950</v>
          </cell>
          <cell r="J1913">
            <v>0</v>
          </cell>
        </row>
        <row r="1914">
          <cell r="A1914" t="str">
            <v xml:space="preserve">ANDAMIO      </v>
          </cell>
          <cell r="B1914" t="str">
            <v>Maquinaria</v>
          </cell>
          <cell r="C1914">
            <v>0</v>
          </cell>
          <cell r="D1914" t="str">
            <v>ANDAMIO INCLUYE TABLON</v>
          </cell>
          <cell r="E1914">
            <v>0</v>
          </cell>
          <cell r="F1914" t="str">
            <v>DIA</v>
          </cell>
          <cell r="G1914">
            <v>3000</v>
          </cell>
          <cell r="H1914">
            <v>0.4</v>
          </cell>
          <cell r="I1914">
            <v>1200</v>
          </cell>
          <cell r="J1914">
            <v>0</v>
          </cell>
        </row>
        <row r="1915">
          <cell r="A1915">
            <v>0</v>
          </cell>
          <cell r="B1915">
            <v>0</v>
          </cell>
          <cell r="C1915">
            <v>0</v>
          </cell>
          <cell r="D1915">
            <v>0</v>
          </cell>
          <cell r="E1915">
            <v>0</v>
          </cell>
          <cell r="F1915">
            <v>0</v>
          </cell>
          <cell r="G1915">
            <v>0</v>
          </cell>
          <cell r="H1915">
            <v>0</v>
          </cell>
          <cell r="I1915">
            <v>0</v>
          </cell>
          <cell r="J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  <cell r="D1916">
            <v>0</v>
          </cell>
          <cell r="E1916">
            <v>0</v>
          </cell>
          <cell r="F1916">
            <v>0</v>
          </cell>
          <cell r="G1916">
            <v>0</v>
          </cell>
          <cell r="H1916">
            <v>0</v>
          </cell>
          <cell r="I1916">
            <v>0</v>
          </cell>
          <cell r="J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  <cell r="D1917" t="str">
            <v>SUBTOTAL</v>
          </cell>
          <cell r="E1917">
            <v>0</v>
          </cell>
          <cell r="F1917">
            <v>0</v>
          </cell>
          <cell r="G1917">
            <v>0</v>
          </cell>
          <cell r="H1917">
            <v>0</v>
          </cell>
          <cell r="I1917">
            <v>0</v>
          </cell>
          <cell r="J1917">
            <v>3150</v>
          </cell>
        </row>
        <row r="1918">
          <cell r="A1918">
            <v>0</v>
          </cell>
          <cell r="B1918">
            <v>0</v>
          </cell>
          <cell r="C1918">
            <v>0</v>
          </cell>
          <cell r="D1918" t="str">
            <v>MATERIALES</v>
          </cell>
          <cell r="E1918">
            <v>0</v>
          </cell>
          <cell r="F1918">
            <v>0</v>
          </cell>
          <cell r="G1918">
            <v>0</v>
          </cell>
          <cell r="H1918">
            <v>0</v>
          </cell>
          <cell r="I1918">
            <v>0</v>
          </cell>
          <cell r="J1918">
            <v>0</v>
          </cell>
        </row>
        <row r="1919">
          <cell r="A1919">
            <v>0</v>
          </cell>
          <cell r="B1919">
            <v>0</v>
          </cell>
          <cell r="C1919">
            <v>0</v>
          </cell>
          <cell r="D1919" t="str">
            <v>DESCRIPCION</v>
          </cell>
          <cell r="E1919">
            <v>0</v>
          </cell>
          <cell r="F1919" t="str">
            <v>UND</v>
          </cell>
          <cell r="G1919" t="str">
            <v>Vr. Unitario</v>
          </cell>
          <cell r="H1919" t="str">
            <v>Redndim.</v>
          </cell>
          <cell r="I1919" t="str">
            <v>Vr Total</v>
          </cell>
          <cell r="J1919">
            <v>0</v>
          </cell>
        </row>
        <row r="1920">
          <cell r="A1920" t="str">
            <v xml:space="preserve">TEJAARQCAL22 </v>
          </cell>
          <cell r="B1920" t="str">
            <v>Material</v>
          </cell>
          <cell r="C1920">
            <v>0</v>
          </cell>
          <cell r="D1920" t="str">
            <v>TEJA TIPO ARQUITECTONICA CAL 26 INCLUYE TRANSPORTE</v>
          </cell>
          <cell r="E1920">
            <v>0</v>
          </cell>
          <cell r="F1920" t="str">
            <v>M2</v>
          </cell>
          <cell r="G1920">
            <v>27500</v>
          </cell>
          <cell r="H1920">
            <v>1.05</v>
          </cell>
          <cell r="I1920">
            <v>28875</v>
          </cell>
          <cell r="J1920">
            <v>0</v>
          </cell>
        </row>
        <row r="1921">
          <cell r="A1921" t="str">
            <v>TONILLOCUBIER</v>
          </cell>
          <cell r="B1921" t="str">
            <v>Material</v>
          </cell>
          <cell r="C1921">
            <v>0</v>
          </cell>
          <cell r="D1921" t="str">
            <v>TORNILLO CUBIERTA</v>
          </cell>
          <cell r="E1921">
            <v>0</v>
          </cell>
          <cell r="F1921" t="str">
            <v>UND</v>
          </cell>
          <cell r="G1921">
            <v>450</v>
          </cell>
          <cell r="H1921">
            <v>2</v>
          </cell>
          <cell r="I1921">
            <v>900</v>
          </cell>
          <cell r="J1921">
            <v>0</v>
          </cell>
        </row>
        <row r="1922">
          <cell r="A1922">
            <v>0</v>
          </cell>
          <cell r="B1922">
            <v>0</v>
          </cell>
          <cell r="C1922">
            <v>0</v>
          </cell>
          <cell r="D1922">
            <v>0</v>
          </cell>
          <cell r="E1922">
            <v>0</v>
          </cell>
          <cell r="F1922">
            <v>0</v>
          </cell>
          <cell r="G1922">
            <v>0</v>
          </cell>
          <cell r="H1922">
            <v>0</v>
          </cell>
          <cell r="I1922">
            <v>0</v>
          </cell>
          <cell r="J1922">
            <v>0</v>
          </cell>
        </row>
        <row r="1923">
          <cell r="A1923">
            <v>0</v>
          </cell>
          <cell r="B1923">
            <v>0</v>
          </cell>
          <cell r="C1923">
            <v>0</v>
          </cell>
          <cell r="D1923">
            <v>0</v>
          </cell>
          <cell r="E1923">
            <v>0</v>
          </cell>
          <cell r="F1923">
            <v>0</v>
          </cell>
          <cell r="G1923">
            <v>0</v>
          </cell>
          <cell r="H1923">
            <v>0</v>
          </cell>
          <cell r="I1923">
            <v>0</v>
          </cell>
          <cell r="J1923">
            <v>0</v>
          </cell>
        </row>
        <row r="1924">
          <cell r="A1924">
            <v>0</v>
          </cell>
          <cell r="B1924">
            <v>0</v>
          </cell>
          <cell r="C1924">
            <v>0</v>
          </cell>
          <cell r="D1924" t="str">
            <v>SUBTOTAL</v>
          </cell>
          <cell r="E1924">
            <v>0</v>
          </cell>
          <cell r="F1924">
            <v>0</v>
          </cell>
          <cell r="G1924">
            <v>0</v>
          </cell>
          <cell r="H1924">
            <v>0</v>
          </cell>
          <cell r="I1924">
            <v>0</v>
          </cell>
          <cell r="J1924">
            <v>29775</v>
          </cell>
        </row>
        <row r="1925">
          <cell r="A1925">
            <v>0</v>
          </cell>
          <cell r="B1925">
            <v>0</v>
          </cell>
          <cell r="C1925">
            <v>0</v>
          </cell>
          <cell r="D1925" t="str">
            <v>MANO DE OBRA</v>
          </cell>
          <cell r="E1925">
            <v>0</v>
          </cell>
          <cell r="F1925">
            <v>0</v>
          </cell>
          <cell r="G1925">
            <v>0</v>
          </cell>
          <cell r="H1925">
            <v>0</v>
          </cell>
          <cell r="I1925">
            <v>0</v>
          </cell>
          <cell r="J1925">
            <v>0</v>
          </cell>
        </row>
        <row r="1926">
          <cell r="A1926">
            <v>0</v>
          </cell>
          <cell r="B1926">
            <v>0</v>
          </cell>
          <cell r="C1926">
            <v>0</v>
          </cell>
          <cell r="D1926" t="str">
            <v>DESCRIPCION</v>
          </cell>
          <cell r="E1926">
            <v>0</v>
          </cell>
          <cell r="F1926" t="str">
            <v>UND</v>
          </cell>
          <cell r="G1926" t="str">
            <v>Vr. Unitario</v>
          </cell>
          <cell r="H1926" t="str">
            <v>Redndim.</v>
          </cell>
          <cell r="I1926" t="str">
            <v>Vr Total</v>
          </cell>
          <cell r="J1926">
            <v>0</v>
          </cell>
        </row>
        <row r="1927">
          <cell r="A1927" t="str">
            <v xml:space="preserve">1OF1AY       </v>
          </cell>
          <cell r="B1927" t="str">
            <v>Mano de obra</v>
          </cell>
          <cell r="C1927">
            <v>0</v>
          </cell>
          <cell r="D1927" t="str">
            <v>MANO DE OBRA ALBAÑILERIA (1 OFICIAL - 1 AYUDANTE)</v>
          </cell>
          <cell r="E1927">
            <v>0</v>
          </cell>
          <cell r="F1927" t="str">
            <v>HR</v>
          </cell>
          <cell r="G1927">
            <v>16784</v>
          </cell>
          <cell r="H1927">
            <v>0.72</v>
          </cell>
          <cell r="I1927">
            <v>12084</v>
          </cell>
          <cell r="J1927">
            <v>0</v>
          </cell>
        </row>
        <row r="1928">
          <cell r="A1928">
            <v>0</v>
          </cell>
          <cell r="B1928">
            <v>0</v>
          </cell>
          <cell r="C1928">
            <v>0</v>
          </cell>
          <cell r="D1928">
            <v>0</v>
          </cell>
          <cell r="E1928">
            <v>0</v>
          </cell>
          <cell r="F1928">
            <v>0</v>
          </cell>
          <cell r="G1928">
            <v>0</v>
          </cell>
          <cell r="H1928">
            <v>0</v>
          </cell>
          <cell r="I1928">
            <v>0</v>
          </cell>
          <cell r="J1928">
            <v>0</v>
          </cell>
        </row>
        <row r="1929">
          <cell r="A1929">
            <v>0</v>
          </cell>
          <cell r="B1929">
            <v>0</v>
          </cell>
          <cell r="C1929">
            <v>0</v>
          </cell>
          <cell r="D1929">
            <v>0</v>
          </cell>
          <cell r="E1929">
            <v>0</v>
          </cell>
          <cell r="F1929">
            <v>0</v>
          </cell>
          <cell r="G1929">
            <v>0</v>
          </cell>
          <cell r="H1929">
            <v>0</v>
          </cell>
          <cell r="I1929">
            <v>0</v>
          </cell>
          <cell r="J1929">
            <v>0</v>
          </cell>
        </row>
        <row r="1930">
          <cell r="A1930">
            <v>0</v>
          </cell>
          <cell r="B1930">
            <v>0</v>
          </cell>
          <cell r="C1930">
            <v>0</v>
          </cell>
          <cell r="D1930">
            <v>0</v>
          </cell>
          <cell r="E1930">
            <v>0</v>
          </cell>
          <cell r="F1930">
            <v>0</v>
          </cell>
          <cell r="G1930">
            <v>0</v>
          </cell>
          <cell r="H1930">
            <v>0</v>
          </cell>
          <cell r="I1930">
            <v>0</v>
          </cell>
          <cell r="J1930">
            <v>0</v>
          </cell>
        </row>
        <row r="1931">
          <cell r="A1931">
            <v>0</v>
          </cell>
          <cell r="B1931">
            <v>0</v>
          </cell>
          <cell r="C1931">
            <v>0</v>
          </cell>
          <cell r="D1931" t="str">
            <v>SUBTOTAL</v>
          </cell>
          <cell r="E1931">
            <v>0</v>
          </cell>
          <cell r="F1931">
            <v>0</v>
          </cell>
          <cell r="G1931">
            <v>0</v>
          </cell>
          <cell r="H1931">
            <v>0</v>
          </cell>
          <cell r="I1931">
            <v>0</v>
          </cell>
          <cell r="J1931">
            <v>12084</v>
          </cell>
        </row>
        <row r="1932">
          <cell r="A1932">
            <v>0</v>
          </cell>
          <cell r="B1932">
            <v>0</v>
          </cell>
          <cell r="C1932">
            <v>0</v>
          </cell>
          <cell r="D1932" t="str">
            <v>TRANSPORTE</v>
          </cell>
          <cell r="E1932">
            <v>0</v>
          </cell>
          <cell r="F1932">
            <v>0</v>
          </cell>
          <cell r="G1932">
            <v>0</v>
          </cell>
          <cell r="H1932">
            <v>0</v>
          </cell>
          <cell r="I1932">
            <v>0</v>
          </cell>
          <cell r="J1932">
            <v>0</v>
          </cell>
        </row>
        <row r="1933">
          <cell r="A1933">
            <v>0</v>
          </cell>
          <cell r="B1933">
            <v>0</v>
          </cell>
          <cell r="C1933">
            <v>0</v>
          </cell>
          <cell r="D1933" t="str">
            <v>DESCRIPCION</v>
          </cell>
          <cell r="E1933">
            <v>0</v>
          </cell>
          <cell r="F1933" t="str">
            <v>UND</v>
          </cell>
          <cell r="G1933" t="str">
            <v>Vr. Unitario</v>
          </cell>
          <cell r="H1933" t="str">
            <v>Redndim.</v>
          </cell>
          <cell r="I1933" t="str">
            <v>Vr Total</v>
          </cell>
          <cell r="J1933">
            <v>0</v>
          </cell>
        </row>
        <row r="1934">
          <cell r="A1934">
            <v>0</v>
          </cell>
          <cell r="B1934">
            <v>0</v>
          </cell>
          <cell r="C1934">
            <v>0</v>
          </cell>
          <cell r="D1934">
            <v>0</v>
          </cell>
          <cell r="E1934">
            <v>0</v>
          </cell>
          <cell r="F1934">
            <v>0</v>
          </cell>
          <cell r="G1934">
            <v>0</v>
          </cell>
          <cell r="H1934">
            <v>0</v>
          </cell>
          <cell r="I1934">
            <v>0</v>
          </cell>
          <cell r="J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  <cell r="D1935">
            <v>0</v>
          </cell>
          <cell r="E1935">
            <v>0</v>
          </cell>
          <cell r="F1935">
            <v>0</v>
          </cell>
          <cell r="G1935">
            <v>0</v>
          </cell>
          <cell r="H1935">
            <v>0</v>
          </cell>
          <cell r="I1935">
            <v>0</v>
          </cell>
          <cell r="J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  <cell r="D1936">
            <v>0</v>
          </cell>
          <cell r="E1936">
            <v>0</v>
          </cell>
          <cell r="F1936">
            <v>0</v>
          </cell>
          <cell r="G1936">
            <v>0</v>
          </cell>
          <cell r="H1936">
            <v>0</v>
          </cell>
          <cell r="I1936">
            <v>0</v>
          </cell>
          <cell r="J1936">
            <v>0</v>
          </cell>
        </row>
        <row r="1937">
          <cell r="A1937">
            <v>0</v>
          </cell>
          <cell r="B1937">
            <v>0</v>
          </cell>
          <cell r="C1937">
            <v>0</v>
          </cell>
          <cell r="D1937">
            <v>0</v>
          </cell>
          <cell r="E1937">
            <v>0</v>
          </cell>
          <cell r="F1937">
            <v>0</v>
          </cell>
          <cell r="G1937">
            <v>0</v>
          </cell>
          <cell r="H1937">
            <v>0</v>
          </cell>
          <cell r="I1937">
            <v>0</v>
          </cell>
          <cell r="J1937">
            <v>0</v>
          </cell>
        </row>
        <row r="1938">
          <cell r="A1938">
            <v>0</v>
          </cell>
          <cell r="B1938">
            <v>0</v>
          </cell>
          <cell r="C1938">
            <v>0</v>
          </cell>
          <cell r="D1938" t="str">
            <v>SUBTOTAL</v>
          </cell>
          <cell r="E1938">
            <v>0</v>
          </cell>
          <cell r="F1938">
            <v>0</v>
          </cell>
          <cell r="G1938">
            <v>0</v>
          </cell>
          <cell r="H1938">
            <v>0</v>
          </cell>
          <cell r="I1938">
            <v>0</v>
          </cell>
          <cell r="J1938">
            <v>0</v>
          </cell>
        </row>
        <row r="1939">
          <cell r="A1939">
            <v>0</v>
          </cell>
          <cell r="B1939">
            <v>0</v>
          </cell>
          <cell r="C1939">
            <v>0</v>
          </cell>
          <cell r="D1939">
            <v>0</v>
          </cell>
          <cell r="E1939">
            <v>0</v>
          </cell>
          <cell r="F1939">
            <v>0</v>
          </cell>
          <cell r="G1939">
            <v>0</v>
          </cell>
          <cell r="H1939">
            <v>0</v>
          </cell>
          <cell r="I1939">
            <v>0</v>
          </cell>
          <cell r="J1939">
            <v>0</v>
          </cell>
        </row>
        <row r="1940">
          <cell r="A1940" t="str">
            <v>4.1.2</v>
          </cell>
          <cell r="B1940">
            <v>0</v>
          </cell>
          <cell r="C1940">
            <v>0</v>
          </cell>
          <cell r="D1940" t="str">
            <v>TOTAL COSTO UNITARIO</v>
          </cell>
          <cell r="E1940">
            <v>0</v>
          </cell>
          <cell r="F1940">
            <v>0</v>
          </cell>
          <cell r="G1940">
            <v>0</v>
          </cell>
          <cell r="H1940">
            <v>0</v>
          </cell>
          <cell r="I1940">
            <v>0</v>
          </cell>
          <cell r="J1940">
            <v>45009</v>
          </cell>
        </row>
        <row r="1941">
          <cell r="A1941">
            <v>0</v>
          </cell>
          <cell r="B1941">
            <v>0</v>
          </cell>
          <cell r="C1941">
            <v>0</v>
          </cell>
          <cell r="E1941">
            <v>0</v>
          </cell>
          <cell r="F1941">
            <v>0</v>
          </cell>
          <cell r="H1941">
            <v>0</v>
          </cell>
          <cell r="I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  <cell r="D1942">
            <v>0</v>
          </cell>
          <cell r="E1942">
            <v>0</v>
          </cell>
          <cell r="F1942">
            <v>0</v>
          </cell>
          <cell r="G1942">
            <v>0</v>
          </cell>
          <cell r="H1942">
            <v>0</v>
          </cell>
          <cell r="I1942">
            <v>0</v>
          </cell>
        </row>
        <row r="1943">
          <cell r="A1943">
            <v>0</v>
          </cell>
          <cell r="B1943">
            <v>0</v>
          </cell>
          <cell r="C1943">
            <v>0</v>
          </cell>
          <cell r="D1943">
            <v>0</v>
          </cell>
          <cell r="E1943" t="str">
            <v>ADECUACION DE LAS INSTALACIONES DE LA INSTITUCION EDUCATIVA JESUS MARIA AGUIRRE CHARRY 
DEL MUNICIPIO DE AIPE, HUILA</v>
          </cell>
          <cell r="F1943">
            <v>0</v>
          </cell>
          <cell r="G1943">
            <v>0</v>
          </cell>
          <cell r="H1943">
            <v>0</v>
          </cell>
          <cell r="I1943">
            <v>0</v>
          </cell>
          <cell r="J1943">
            <v>0</v>
          </cell>
        </row>
        <row r="1944">
          <cell r="A1944">
            <v>0</v>
          </cell>
          <cell r="B1944">
            <v>0</v>
          </cell>
          <cell r="C1944">
            <v>0</v>
          </cell>
          <cell r="D1944">
            <v>0</v>
          </cell>
          <cell r="E1944" t="str">
            <v>ANÁLISIS DE PRECIOS UNITARIOS      A.P.U.</v>
          </cell>
          <cell r="F1944">
            <v>0</v>
          </cell>
          <cell r="G1944">
            <v>0</v>
          </cell>
          <cell r="H1944">
            <v>0</v>
          </cell>
          <cell r="I1944">
            <v>0</v>
          </cell>
          <cell r="J1944">
            <v>0</v>
          </cell>
        </row>
        <row r="1945">
          <cell r="A1945">
            <v>0</v>
          </cell>
          <cell r="B1945">
            <v>0</v>
          </cell>
          <cell r="C1945">
            <v>0</v>
          </cell>
          <cell r="D1945">
            <v>0</v>
          </cell>
          <cell r="E1945">
            <v>0</v>
          </cell>
          <cell r="F1945">
            <v>0</v>
          </cell>
          <cell r="G1945">
            <v>0</v>
          </cell>
          <cell r="H1945">
            <v>0</v>
          </cell>
          <cell r="I1945">
            <v>0</v>
          </cell>
          <cell r="J1945">
            <v>0</v>
          </cell>
        </row>
        <row r="1946">
          <cell r="A1946">
            <v>0</v>
          </cell>
          <cell r="B1946">
            <v>0</v>
          </cell>
          <cell r="C1946">
            <v>0</v>
          </cell>
          <cell r="D1946">
            <v>0</v>
          </cell>
          <cell r="E1946">
            <v>0</v>
          </cell>
          <cell r="F1946">
            <v>0</v>
          </cell>
          <cell r="G1946">
            <v>0</v>
          </cell>
          <cell r="H1946">
            <v>0</v>
          </cell>
          <cell r="I1946">
            <v>0</v>
          </cell>
          <cell r="J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  <cell r="D1947" t="str">
            <v>CAPITULO</v>
          </cell>
          <cell r="E1947" t="str">
            <v>ITEM</v>
          </cell>
          <cell r="F1947" t="str">
            <v>DESCRIPCION</v>
          </cell>
          <cell r="G1947">
            <v>0</v>
          </cell>
          <cell r="H1947">
            <v>0</v>
          </cell>
          <cell r="I1947">
            <v>0</v>
          </cell>
          <cell r="J1947" t="str">
            <v>UNIDAD</v>
          </cell>
        </row>
        <row r="1948">
          <cell r="A1948">
            <v>0</v>
          </cell>
          <cell r="B1948" t="str">
            <v>Partida</v>
          </cell>
          <cell r="C1948">
            <v>0</v>
          </cell>
          <cell r="D1948">
            <v>0</v>
          </cell>
          <cell r="E1948" t="str">
            <v>APOYO</v>
          </cell>
          <cell r="F1948" t="str">
            <v>CERTIFICACION RETIE</v>
          </cell>
          <cell r="G1948">
            <v>0</v>
          </cell>
          <cell r="H1948">
            <v>0</v>
          </cell>
          <cell r="I1948">
            <v>0</v>
          </cell>
          <cell r="J1948" t="str">
            <v>und</v>
          </cell>
        </row>
        <row r="1949">
          <cell r="A1949">
            <v>0</v>
          </cell>
          <cell r="B1949">
            <v>0</v>
          </cell>
          <cell r="C1949">
            <v>0</v>
          </cell>
          <cell r="D1949" t="str">
            <v>MAQUINARIA, HERRAMIENTA Y EQUIPO PUESTO EN OBRA</v>
          </cell>
          <cell r="E1949">
            <v>0</v>
          </cell>
          <cell r="F1949">
            <v>0</v>
          </cell>
          <cell r="G1949">
            <v>0</v>
          </cell>
          <cell r="H1949">
            <v>0</v>
          </cell>
          <cell r="I1949">
            <v>0</v>
          </cell>
          <cell r="J1949">
            <v>0</v>
          </cell>
        </row>
        <row r="1950">
          <cell r="A1950">
            <v>0</v>
          </cell>
          <cell r="B1950">
            <v>0</v>
          </cell>
          <cell r="C1950">
            <v>0</v>
          </cell>
          <cell r="D1950" t="str">
            <v>DESCRIPCION</v>
          </cell>
          <cell r="E1950">
            <v>0</v>
          </cell>
          <cell r="F1950" t="str">
            <v>UND</v>
          </cell>
          <cell r="G1950" t="str">
            <v>Vr. Unitario</v>
          </cell>
          <cell r="H1950" t="str">
            <v>Redndim.</v>
          </cell>
          <cell r="I1950" t="str">
            <v>Vr Total</v>
          </cell>
          <cell r="J1950">
            <v>0</v>
          </cell>
        </row>
        <row r="1951">
          <cell r="A1951">
            <v>0</v>
          </cell>
          <cell r="B1951">
            <v>0</v>
          </cell>
          <cell r="C1951">
            <v>0</v>
          </cell>
          <cell r="D1951">
            <v>0</v>
          </cell>
          <cell r="E1951">
            <v>0</v>
          </cell>
          <cell r="F1951">
            <v>0</v>
          </cell>
          <cell r="G1951">
            <v>0</v>
          </cell>
          <cell r="H1951">
            <v>0</v>
          </cell>
          <cell r="I1951">
            <v>0</v>
          </cell>
          <cell r="J1951">
            <v>0</v>
          </cell>
        </row>
        <row r="1952">
          <cell r="A1952">
            <v>0</v>
          </cell>
          <cell r="B1952">
            <v>0</v>
          </cell>
          <cell r="C1952">
            <v>0</v>
          </cell>
          <cell r="D1952">
            <v>0</v>
          </cell>
          <cell r="E1952">
            <v>0</v>
          </cell>
          <cell r="F1952">
            <v>0</v>
          </cell>
          <cell r="G1952">
            <v>0</v>
          </cell>
          <cell r="H1952">
            <v>0</v>
          </cell>
          <cell r="I1952">
            <v>0</v>
          </cell>
          <cell r="J1952">
            <v>0</v>
          </cell>
        </row>
        <row r="1953">
          <cell r="A1953">
            <v>0</v>
          </cell>
          <cell r="B1953">
            <v>0</v>
          </cell>
          <cell r="C1953">
            <v>0</v>
          </cell>
          <cell r="D1953">
            <v>0</v>
          </cell>
          <cell r="E1953">
            <v>0</v>
          </cell>
          <cell r="F1953">
            <v>0</v>
          </cell>
          <cell r="G1953">
            <v>0</v>
          </cell>
          <cell r="H1953">
            <v>0</v>
          </cell>
          <cell r="I1953">
            <v>0</v>
          </cell>
          <cell r="J1953">
            <v>0</v>
          </cell>
        </row>
        <row r="1954">
          <cell r="A1954">
            <v>0</v>
          </cell>
          <cell r="B1954">
            <v>0</v>
          </cell>
          <cell r="C1954">
            <v>0</v>
          </cell>
          <cell r="D1954">
            <v>0</v>
          </cell>
          <cell r="E1954">
            <v>0</v>
          </cell>
          <cell r="F1954">
            <v>0</v>
          </cell>
          <cell r="G1954">
            <v>0</v>
          </cell>
          <cell r="H1954">
            <v>0</v>
          </cell>
          <cell r="I1954">
            <v>0</v>
          </cell>
          <cell r="J1954">
            <v>0</v>
          </cell>
        </row>
        <row r="1955">
          <cell r="A1955">
            <v>0</v>
          </cell>
          <cell r="B1955">
            <v>0</v>
          </cell>
          <cell r="C1955">
            <v>0</v>
          </cell>
          <cell r="D1955" t="str">
            <v>SUBTOTAL</v>
          </cell>
          <cell r="E1955">
            <v>0</v>
          </cell>
          <cell r="F1955">
            <v>0</v>
          </cell>
          <cell r="G1955">
            <v>0</v>
          </cell>
          <cell r="H1955">
            <v>0</v>
          </cell>
          <cell r="I1955">
            <v>0</v>
          </cell>
          <cell r="J1955">
            <v>0</v>
          </cell>
        </row>
        <row r="1956">
          <cell r="A1956">
            <v>0</v>
          </cell>
          <cell r="B1956">
            <v>0</v>
          </cell>
          <cell r="C1956">
            <v>0</v>
          </cell>
          <cell r="D1956" t="str">
            <v>MATERIALES</v>
          </cell>
          <cell r="E1956">
            <v>0</v>
          </cell>
          <cell r="F1956">
            <v>0</v>
          </cell>
          <cell r="G1956">
            <v>0</v>
          </cell>
          <cell r="H1956">
            <v>0</v>
          </cell>
          <cell r="I1956">
            <v>0</v>
          </cell>
          <cell r="J1956">
            <v>0</v>
          </cell>
        </row>
        <row r="1957">
          <cell r="A1957">
            <v>0</v>
          </cell>
          <cell r="B1957">
            <v>0</v>
          </cell>
          <cell r="C1957">
            <v>0</v>
          </cell>
          <cell r="D1957" t="str">
            <v>DESCRIPCION</v>
          </cell>
          <cell r="E1957">
            <v>0</v>
          </cell>
          <cell r="F1957" t="str">
            <v>UND</v>
          </cell>
          <cell r="G1957" t="str">
            <v>Vr. Unitario</v>
          </cell>
          <cell r="H1957" t="str">
            <v>Redndim.</v>
          </cell>
          <cell r="I1957" t="str">
            <v>Vr Total</v>
          </cell>
          <cell r="J1957">
            <v>0</v>
          </cell>
        </row>
        <row r="1958">
          <cell r="A1958">
            <v>0</v>
          </cell>
          <cell r="B1958">
            <v>0</v>
          </cell>
          <cell r="C1958">
            <v>0</v>
          </cell>
          <cell r="D1958">
            <v>0</v>
          </cell>
          <cell r="E1958">
            <v>0</v>
          </cell>
          <cell r="F1958">
            <v>0</v>
          </cell>
          <cell r="G1958">
            <v>0</v>
          </cell>
          <cell r="H1958">
            <v>0</v>
          </cell>
          <cell r="I1958">
            <v>0</v>
          </cell>
          <cell r="J1958">
            <v>0</v>
          </cell>
        </row>
        <row r="1959">
          <cell r="A1959">
            <v>0</v>
          </cell>
          <cell r="B1959">
            <v>0</v>
          </cell>
          <cell r="C1959">
            <v>0</v>
          </cell>
          <cell r="D1959">
            <v>0</v>
          </cell>
          <cell r="E1959">
            <v>0</v>
          </cell>
          <cell r="F1959">
            <v>0</v>
          </cell>
          <cell r="G1959">
            <v>0</v>
          </cell>
          <cell r="H1959">
            <v>0</v>
          </cell>
          <cell r="I1959">
            <v>0</v>
          </cell>
          <cell r="J1959">
            <v>0</v>
          </cell>
        </row>
        <row r="1960">
          <cell r="A1960">
            <v>0</v>
          </cell>
          <cell r="B1960">
            <v>0</v>
          </cell>
          <cell r="C1960">
            <v>0</v>
          </cell>
          <cell r="D1960">
            <v>0</v>
          </cell>
          <cell r="E1960">
            <v>0</v>
          </cell>
          <cell r="F1960">
            <v>0</v>
          </cell>
          <cell r="G1960">
            <v>0</v>
          </cell>
          <cell r="H1960">
            <v>0</v>
          </cell>
          <cell r="I1960">
            <v>0</v>
          </cell>
          <cell r="J1960">
            <v>0</v>
          </cell>
        </row>
        <row r="1961">
          <cell r="A1961">
            <v>0</v>
          </cell>
          <cell r="B1961">
            <v>0</v>
          </cell>
          <cell r="C1961">
            <v>0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</row>
        <row r="1962">
          <cell r="A1962">
            <v>0</v>
          </cell>
          <cell r="B1962">
            <v>0</v>
          </cell>
          <cell r="C1962">
            <v>0</v>
          </cell>
          <cell r="D1962" t="str">
            <v>SUBTOTAL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</row>
        <row r="1963">
          <cell r="A1963">
            <v>0</v>
          </cell>
          <cell r="B1963">
            <v>0</v>
          </cell>
          <cell r="C1963">
            <v>0</v>
          </cell>
          <cell r="D1963" t="str">
            <v>MANO DE OBRA</v>
          </cell>
          <cell r="E1963">
            <v>0</v>
          </cell>
          <cell r="F1963">
            <v>0</v>
          </cell>
          <cell r="G1963">
            <v>0</v>
          </cell>
          <cell r="H1963">
            <v>0</v>
          </cell>
          <cell r="I1963">
            <v>0</v>
          </cell>
          <cell r="J1963">
            <v>0</v>
          </cell>
        </row>
        <row r="1964">
          <cell r="A1964">
            <v>0</v>
          </cell>
          <cell r="B1964">
            <v>0</v>
          </cell>
          <cell r="C1964">
            <v>0</v>
          </cell>
          <cell r="D1964" t="str">
            <v>DESCRIPCION</v>
          </cell>
          <cell r="E1964">
            <v>0</v>
          </cell>
          <cell r="F1964" t="str">
            <v>UND</v>
          </cell>
          <cell r="G1964" t="str">
            <v>Vr. Unitario</v>
          </cell>
          <cell r="H1964" t="str">
            <v>Redndim.</v>
          </cell>
          <cell r="I1964" t="str">
            <v>Vr Total</v>
          </cell>
          <cell r="J1964">
            <v>0</v>
          </cell>
        </row>
        <row r="1965">
          <cell r="A1965" t="str">
            <v>CERTIFICACIONRETIE</v>
          </cell>
          <cell r="B1965" t="str">
            <v>Mano de obra</v>
          </cell>
          <cell r="C1965">
            <v>0</v>
          </cell>
          <cell r="D1965" t="str">
            <v>CERTIFICACION RETIE</v>
          </cell>
          <cell r="E1965">
            <v>0</v>
          </cell>
          <cell r="F1965" t="str">
            <v>UND</v>
          </cell>
          <cell r="G1965">
            <v>3123750</v>
          </cell>
          <cell r="H1965">
            <v>1</v>
          </cell>
          <cell r="I1965">
            <v>3123750</v>
          </cell>
          <cell r="J1965">
            <v>0</v>
          </cell>
        </row>
        <row r="1966">
          <cell r="A1966" t="str">
            <v>INGELECTRICISTA</v>
          </cell>
          <cell r="B1966" t="str">
            <v>Mano de obra</v>
          </cell>
          <cell r="C1966">
            <v>0</v>
          </cell>
          <cell r="D1966" t="str">
            <v>INGENIERO ELECTRICISTA</v>
          </cell>
          <cell r="E1966">
            <v>0</v>
          </cell>
          <cell r="F1966" t="str">
            <v>DIA</v>
          </cell>
          <cell r="G1966">
            <v>100000</v>
          </cell>
          <cell r="H1966">
            <v>15</v>
          </cell>
          <cell r="I1966">
            <v>1500000</v>
          </cell>
          <cell r="J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  <cell r="D1967">
            <v>0</v>
          </cell>
          <cell r="E1967">
            <v>0</v>
          </cell>
          <cell r="F1967">
            <v>0</v>
          </cell>
          <cell r="G1967">
            <v>0</v>
          </cell>
          <cell r="H1967">
            <v>0</v>
          </cell>
          <cell r="I1967">
            <v>0</v>
          </cell>
          <cell r="J1967">
            <v>0</v>
          </cell>
        </row>
        <row r="1968">
          <cell r="A1968">
            <v>0</v>
          </cell>
          <cell r="B1968">
            <v>0</v>
          </cell>
          <cell r="C1968">
            <v>0</v>
          </cell>
          <cell r="D1968">
            <v>0</v>
          </cell>
          <cell r="E1968">
            <v>0</v>
          </cell>
          <cell r="F1968">
            <v>0</v>
          </cell>
          <cell r="G1968">
            <v>0</v>
          </cell>
          <cell r="H1968">
            <v>0</v>
          </cell>
          <cell r="I1968">
            <v>0</v>
          </cell>
          <cell r="J1968">
            <v>0</v>
          </cell>
        </row>
        <row r="1969">
          <cell r="A1969">
            <v>0</v>
          </cell>
          <cell r="B1969">
            <v>0</v>
          </cell>
          <cell r="C1969">
            <v>0</v>
          </cell>
          <cell r="D1969" t="str">
            <v>SUBTOTAL</v>
          </cell>
          <cell r="E1969">
            <v>0</v>
          </cell>
          <cell r="F1969">
            <v>0</v>
          </cell>
          <cell r="G1969">
            <v>0</v>
          </cell>
          <cell r="H1969">
            <v>0</v>
          </cell>
          <cell r="I1969">
            <v>0</v>
          </cell>
          <cell r="J1969">
            <v>4623750</v>
          </cell>
        </row>
        <row r="1970">
          <cell r="A1970">
            <v>0</v>
          </cell>
          <cell r="B1970">
            <v>0</v>
          </cell>
          <cell r="C1970">
            <v>0</v>
          </cell>
          <cell r="D1970" t="str">
            <v>TRANSPORTE</v>
          </cell>
          <cell r="E1970">
            <v>0</v>
          </cell>
          <cell r="F1970">
            <v>0</v>
          </cell>
          <cell r="G1970">
            <v>0</v>
          </cell>
          <cell r="H1970">
            <v>0</v>
          </cell>
          <cell r="I1970">
            <v>0</v>
          </cell>
          <cell r="J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  <cell r="D1971" t="str">
            <v>DESCRIPCION</v>
          </cell>
          <cell r="E1971">
            <v>0</v>
          </cell>
          <cell r="F1971" t="str">
            <v>UND</v>
          </cell>
          <cell r="G1971" t="str">
            <v>Vr. Unitario</v>
          </cell>
          <cell r="H1971" t="str">
            <v>Redndim.</v>
          </cell>
          <cell r="I1971" t="str">
            <v>Vr Total</v>
          </cell>
          <cell r="J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  <cell r="D1972">
            <v>0</v>
          </cell>
          <cell r="E1972">
            <v>0</v>
          </cell>
          <cell r="F1972">
            <v>0</v>
          </cell>
          <cell r="G1972">
            <v>0</v>
          </cell>
          <cell r="H1972">
            <v>0</v>
          </cell>
          <cell r="I1972">
            <v>0</v>
          </cell>
          <cell r="J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  <cell r="D1973">
            <v>0</v>
          </cell>
          <cell r="E1973">
            <v>0</v>
          </cell>
          <cell r="F1973">
            <v>0</v>
          </cell>
          <cell r="G1973">
            <v>0</v>
          </cell>
          <cell r="H1973">
            <v>0</v>
          </cell>
          <cell r="I1973">
            <v>0</v>
          </cell>
          <cell r="J1973">
            <v>0</v>
          </cell>
        </row>
        <row r="1974">
          <cell r="A1974">
            <v>0</v>
          </cell>
          <cell r="B1974">
            <v>0</v>
          </cell>
          <cell r="C1974">
            <v>0</v>
          </cell>
          <cell r="D1974">
            <v>0</v>
          </cell>
          <cell r="E1974">
            <v>0</v>
          </cell>
          <cell r="F1974">
            <v>0</v>
          </cell>
          <cell r="G1974">
            <v>0</v>
          </cell>
          <cell r="H1974">
            <v>0</v>
          </cell>
          <cell r="I1974">
            <v>0</v>
          </cell>
          <cell r="J1974">
            <v>0</v>
          </cell>
        </row>
        <row r="1975">
          <cell r="A1975">
            <v>0</v>
          </cell>
          <cell r="B1975">
            <v>0</v>
          </cell>
          <cell r="C1975">
            <v>0</v>
          </cell>
          <cell r="D1975">
            <v>0</v>
          </cell>
          <cell r="E1975">
            <v>0</v>
          </cell>
          <cell r="F1975">
            <v>0</v>
          </cell>
          <cell r="G1975">
            <v>0</v>
          </cell>
          <cell r="H1975">
            <v>0</v>
          </cell>
          <cell r="I1975">
            <v>0</v>
          </cell>
          <cell r="J1975">
            <v>0</v>
          </cell>
        </row>
        <row r="1976">
          <cell r="A1976">
            <v>0</v>
          </cell>
          <cell r="B1976">
            <v>0</v>
          </cell>
          <cell r="C1976">
            <v>0</v>
          </cell>
          <cell r="D1976" t="str">
            <v>SUBTOTAL</v>
          </cell>
          <cell r="E1976">
            <v>0</v>
          </cell>
          <cell r="F1976">
            <v>0</v>
          </cell>
          <cell r="G1976">
            <v>0</v>
          </cell>
          <cell r="H1976">
            <v>0</v>
          </cell>
          <cell r="I1976">
            <v>0</v>
          </cell>
          <cell r="J1976">
            <v>0</v>
          </cell>
        </row>
        <row r="1977">
          <cell r="A1977">
            <v>0</v>
          </cell>
          <cell r="B1977">
            <v>0</v>
          </cell>
          <cell r="C1977">
            <v>0</v>
          </cell>
          <cell r="D1977">
            <v>0</v>
          </cell>
          <cell r="E1977">
            <v>0</v>
          </cell>
          <cell r="F1977">
            <v>0</v>
          </cell>
          <cell r="G1977">
            <v>0</v>
          </cell>
          <cell r="H1977">
            <v>0</v>
          </cell>
          <cell r="I1977">
            <v>0</v>
          </cell>
          <cell r="J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  <cell r="D1978" t="str">
            <v>TOTAL COSTO UNITARIO</v>
          </cell>
          <cell r="E1978">
            <v>0</v>
          </cell>
          <cell r="F1978">
            <v>0</v>
          </cell>
          <cell r="G1978">
            <v>0</v>
          </cell>
          <cell r="H1978">
            <v>0</v>
          </cell>
          <cell r="I1978">
            <v>0</v>
          </cell>
          <cell r="J1978">
            <v>4623750</v>
          </cell>
        </row>
        <row r="1979">
          <cell r="A1979">
            <v>0</v>
          </cell>
          <cell r="B1979">
            <v>0</v>
          </cell>
          <cell r="C1979">
            <v>0</v>
          </cell>
          <cell r="D1979">
            <v>0</v>
          </cell>
          <cell r="E1979">
            <v>0</v>
          </cell>
          <cell r="F1979">
            <v>0</v>
          </cell>
          <cell r="H1979">
            <v>0</v>
          </cell>
          <cell r="I1979">
            <v>0</v>
          </cell>
        </row>
        <row r="1980">
          <cell r="A1980">
            <v>0</v>
          </cell>
          <cell r="B1980">
            <v>0</v>
          </cell>
          <cell r="C1980">
            <v>0</v>
          </cell>
          <cell r="D1980">
            <v>0</v>
          </cell>
          <cell r="E1980">
            <v>0</v>
          </cell>
          <cell r="F1980">
            <v>0</v>
          </cell>
          <cell r="G1980">
            <v>0</v>
          </cell>
          <cell r="H1980">
            <v>0</v>
          </cell>
          <cell r="I1980">
            <v>0</v>
          </cell>
        </row>
        <row r="1981">
          <cell r="A1981">
            <v>0</v>
          </cell>
          <cell r="B1981">
            <v>0</v>
          </cell>
          <cell r="C1981">
            <v>0</v>
          </cell>
          <cell r="D1981">
            <v>0</v>
          </cell>
          <cell r="E1981" t="str">
            <v>ADECUACION DE LAS INSTALACIONES DE LA INSTITUCION EDUCATIVA JESUS MARIA AGUIRRE CHARRY 
DEL MUNICIPIO DE AIPE, HUILA</v>
          </cell>
          <cell r="F1981">
            <v>0</v>
          </cell>
          <cell r="G1981">
            <v>0</v>
          </cell>
          <cell r="H1981">
            <v>0</v>
          </cell>
          <cell r="I1981">
            <v>0</v>
          </cell>
          <cell r="J1981">
            <v>0</v>
          </cell>
        </row>
        <row r="1982">
          <cell r="A1982">
            <v>0</v>
          </cell>
          <cell r="B1982">
            <v>0</v>
          </cell>
          <cell r="C1982">
            <v>0</v>
          </cell>
          <cell r="D1982">
            <v>0</v>
          </cell>
          <cell r="E1982" t="str">
            <v>ANÁLISIS DE PRECIOS UNITARIOS      A.P.U.</v>
          </cell>
          <cell r="F1982">
            <v>0</v>
          </cell>
          <cell r="G1982">
            <v>0</v>
          </cell>
          <cell r="H1982">
            <v>0</v>
          </cell>
          <cell r="I1982">
            <v>0</v>
          </cell>
          <cell r="J1982">
            <v>0</v>
          </cell>
        </row>
        <row r="1983">
          <cell r="A1983">
            <v>0</v>
          </cell>
          <cell r="B1983">
            <v>0</v>
          </cell>
          <cell r="C1983">
            <v>0</v>
          </cell>
          <cell r="D1983">
            <v>0</v>
          </cell>
          <cell r="E1983">
            <v>0</v>
          </cell>
          <cell r="F1983">
            <v>0</v>
          </cell>
          <cell r="G1983">
            <v>0</v>
          </cell>
          <cell r="H1983">
            <v>0</v>
          </cell>
          <cell r="I1983">
            <v>0</v>
          </cell>
          <cell r="J1983">
            <v>0</v>
          </cell>
        </row>
        <row r="1984">
          <cell r="A1984">
            <v>0</v>
          </cell>
          <cell r="B1984">
            <v>0</v>
          </cell>
          <cell r="C1984">
            <v>0</v>
          </cell>
          <cell r="D1984">
            <v>0</v>
          </cell>
          <cell r="E1984">
            <v>0</v>
          </cell>
          <cell r="F1984">
            <v>0</v>
          </cell>
          <cell r="G1984">
            <v>0</v>
          </cell>
          <cell r="H1984">
            <v>0</v>
          </cell>
          <cell r="I1984">
            <v>0</v>
          </cell>
          <cell r="J1984">
            <v>0</v>
          </cell>
        </row>
        <row r="1985">
          <cell r="A1985">
            <v>0</v>
          </cell>
          <cell r="B1985">
            <v>0</v>
          </cell>
          <cell r="C1985">
            <v>0</v>
          </cell>
          <cell r="D1985" t="str">
            <v>CAPITULO</v>
          </cell>
          <cell r="E1985" t="str">
            <v>ITEM</v>
          </cell>
          <cell r="F1985" t="str">
            <v>DESCRIPCION</v>
          </cell>
          <cell r="G1985">
            <v>0</v>
          </cell>
          <cell r="H1985">
            <v>0</v>
          </cell>
          <cell r="I1985">
            <v>0</v>
          </cell>
          <cell r="J1985" t="str">
            <v>UNIDAD</v>
          </cell>
        </row>
        <row r="1986">
          <cell r="A1986" t="str">
            <v xml:space="preserve">CTO134       </v>
          </cell>
          <cell r="B1986" t="str">
            <v>Material</v>
          </cell>
          <cell r="C1986">
            <v>0</v>
          </cell>
          <cell r="D1986">
            <v>0</v>
          </cell>
          <cell r="E1986" t="str">
            <v>APOYO</v>
          </cell>
          <cell r="F1986" t="str">
            <v>CONCRETO 1:3:4 (2500 PSI 17.5MPA)</v>
          </cell>
          <cell r="G1986">
            <v>0</v>
          </cell>
          <cell r="H1986">
            <v>0</v>
          </cell>
          <cell r="I1986">
            <v>0</v>
          </cell>
          <cell r="J1986" t="str">
            <v>M3</v>
          </cell>
        </row>
        <row r="1987">
          <cell r="A1987">
            <v>0</v>
          </cell>
          <cell r="B1987">
            <v>0</v>
          </cell>
          <cell r="C1987">
            <v>0</v>
          </cell>
          <cell r="D1987" t="str">
            <v>MAQUINARIA, HERRAMIENTA Y EQUIPO PUESTO EN OBRA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</row>
        <row r="1988">
          <cell r="A1988">
            <v>0</v>
          </cell>
          <cell r="B1988">
            <v>0</v>
          </cell>
          <cell r="C1988">
            <v>0</v>
          </cell>
          <cell r="D1988" t="str">
            <v>DESCRIPCION</v>
          </cell>
          <cell r="E1988">
            <v>0</v>
          </cell>
          <cell r="F1988" t="str">
            <v>UND</v>
          </cell>
          <cell r="G1988" t="str">
            <v>Vr. Unitario</v>
          </cell>
          <cell r="H1988" t="str">
            <v>Redndim.</v>
          </cell>
          <cell r="I1988" t="str">
            <v>Vr Total</v>
          </cell>
          <cell r="J1988">
            <v>0</v>
          </cell>
        </row>
        <row r="1989">
          <cell r="A1989" t="str">
            <v xml:space="preserve">HM           </v>
          </cell>
          <cell r="B1989" t="str">
            <v>Maquinaria</v>
          </cell>
          <cell r="C1989">
            <v>0</v>
          </cell>
          <cell r="D1989" t="str">
            <v>HERRAMIENTA MENOR</v>
          </cell>
          <cell r="E1989">
            <v>0</v>
          </cell>
          <cell r="F1989" t="str">
            <v>UND</v>
          </cell>
          <cell r="G1989">
            <v>1300</v>
          </cell>
          <cell r="H1989">
            <v>3.5</v>
          </cell>
          <cell r="I1989">
            <v>4550</v>
          </cell>
          <cell r="J1989">
            <v>0</v>
          </cell>
        </row>
        <row r="1990">
          <cell r="A1990" t="str">
            <v xml:space="preserve">MEZCLADORA   </v>
          </cell>
          <cell r="B1990" t="str">
            <v>Maquinaria</v>
          </cell>
          <cell r="C1990">
            <v>0</v>
          </cell>
          <cell r="D1990" t="str">
            <v>MEZCLADORA INCLUYE COMBUSTIBLE</v>
          </cell>
          <cell r="E1990">
            <v>0</v>
          </cell>
          <cell r="F1990" t="str">
            <v>DIA</v>
          </cell>
          <cell r="G1990">
            <v>60000</v>
          </cell>
          <cell r="H1990">
            <v>0.1</v>
          </cell>
          <cell r="I1990">
            <v>6000</v>
          </cell>
          <cell r="J1990">
            <v>0</v>
          </cell>
        </row>
        <row r="1991">
          <cell r="A1991">
            <v>0</v>
          </cell>
          <cell r="B1991">
            <v>0</v>
          </cell>
          <cell r="C1991">
            <v>0</v>
          </cell>
          <cell r="D1991">
            <v>0</v>
          </cell>
          <cell r="E1991">
            <v>0</v>
          </cell>
          <cell r="F1991">
            <v>0</v>
          </cell>
          <cell r="G1991">
            <v>0</v>
          </cell>
          <cell r="H1991">
            <v>0</v>
          </cell>
          <cell r="I1991">
            <v>0</v>
          </cell>
          <cell r="J1991">
            <v>0</v>
          </cell>
        </row>
        <row r="1992">
          <cell r="A1992">
            <v>0</v>
          </cell>
          <cell r="B1992">
            <v>0</v>
          </cell>
          <cell r="C1992">
            <v>0</v>
          </cell>
          <cell r="D1992">
            <v>0</v>
          </cell>
          <cell r="E1992">
            <v>0</v>
          </cell>
          <cell r="F1992">
            <v>0</v>
          </cell>
          <cell r="G1992">
            <v>0</v>
          </cell>
          <cell r="H1992">
            <v>0</v>
          </cell>
          <cell r="I1992">
            <v>0</v>
          </cell>
          <cell r="J1992">
            <v>0</v>
          </cell>
        </row>
        <row r="1993">
          <cell r="A1993">
            <v>0</v>
          </cell>
          <cell r="B1993">
            <v>0</v>
          </cell>
          <cell r="C1993">
            <v>0</v>
          </cell>
          <cell r="D1993" t="str">
            <v>SUBTOTAL</v>
          </cell>
          <cell r="E1993">
            <v>0</v>
          </cell>
          <cell r="F1993">
            <v>0</v>
          </cell>
          <cell r="G1993">
            <v>0</v>
          </cell>
          <cell r="H1993">
            <v>0</v>
          </cell>
          <cell r="I1993">
            <v>0</v>
          </cell>
          <cell r="J1993">
            <v>10550</v>
          </cell>
        </row>
        <row r="1994">
          <cell r="A1994">
            <v>0</v>
          </cell>
          <cell r="B1994">
            <v>0</v>
          </cell>
          <cell r="C1994">
            <v>0</v>
          </cell>
          <cell r="D1994" t="str">
            <v>MATERIALES</v>
          </cell>
          <cell r="E1994">
            <v>0</v>
          </cell>
          <cell r="F1994">
            <v>0</v>
          </cell>
          <cell r="G1994">
            <v>0</v>
          </cell>
          <cell r="H1994">
            <v>0</v>
          </cell>
          <cell r="I1994">
            <v>0</v>
          </cell>
          <cell r="J1994">
            <v>0</v>
          </cell>
        </row>
        <row r="1995">
          <cell r="A1995">
            <v>0</v>
          </cell>
          <cell r="B1995">
            <v>0</v>
          </cell>
          <cell r="C1995">
            <v>0</v>
          </cell>
          <cell r="D1995" t="str">
            <v>DESCRIPCION</v>
          </cell>
          <cell r="E1995">
            <v>0</v>
          </cell>
          <cell r="F1995" t="str">
            <v>UND</v>
          </cell>
          <cell r="G1995" t="str">
            <v>Vr. Unitario</v>
          </cell>
          <cell r="H1995" t="str">
            <v>Redndim.</v>
          </cell>
          <cell r="I1995" t="str">
            <v>Vr Total</v>
          </cell>
          <cell r="J1995">
            <v>0</v>
          </cell>
        </row>
        <row r="1996">
          <cell r="A1996" t="str">
            <v xml:space="preserve">CTOGRIS      </v>
          </cell>
          <cell r="B1996" t="str">
            <v>Material</v>
          </cell>
          <cell r="C1996">
            <v>0</v>
          </cell>
          <cell r="D1996" t="str">
            <v>CEMENTO PORTLAND TIPO 1 (SIN TRANSPORTE)</v>
          </cell>
          <cell r="E1996">
            <v>0</v>
          </cell>
          <cell r="F1996" t="str">
            <v>KG</v>
          </cell>
          <cell r="G1996">
            <v>480</v>
          </cell>
          <cell r="H1996">
            <v>265</v>
          </cell>
          <cell r="I1996">
            <v>127200</v>
          </cell>
          <cell r="J1996">
            <v>0</v>
          </cell>
        </row>
        <row r="1997">
          <cell r="A1997" t="str">
            <v xml:space="preserve">ARENA        </v>
          </cell>
          <cell r="B1997" t="str">
            <v>Material</v>
          </cell>
          <cell r="C1997">
            <v>0</v>
          </cell>
          <cell r="D1997" t="str">
            <v>ARENA GRUESA (SIN TRANSPORTE)</v>
          </cell>
          <cell r="E1997">
            <v>0</v>
          </cell>
          <cell r="F1997" t="str">
            <v>M3</v>
          </cell>
          <cell r="G1997">
            <v>50000</v>
          </cell>
          <cell r="H1997">
            <v>0.63</v>
          </cell>
          <cell r="I1997">
            <v>31500</v>
          </cell>
          <cell r="J1997">
            <v>0</v>
          </cell>
        </row>
        <row r="1998">
          <cell r="A1998" t="str">
            <v xml:space="preserve">AGUA         </v>
          </cell>
          <cell r="B1998" t="str">
            <v>Material</v>
          </cell>
          <cell r="C1998">
            <v>0</v>
          </cell>
          <cell r="D1998" t="str">
            <v>AGUA</v>
          </cell>
          <cell r="E1998">
            <v>0</v>
          </cell>
          <cell r="F1998" t="str">
            <v>LT</v>
          </cell>
          <cell r="G1998">
            <v>12</v>
          </cell>
          <cell r="H1998">
            <v>150</v>
          </cell>
          <cell r="I1998">
            <v>1800</v>
          </cell>
          <cell r="J1998">
            <v>0</v>
          </cell>
        </row>
        <row r="1999">
          <cell r="A1999" t="str">
            <v xml:space="preserve">TRITURADO    </v>
          </cell>
          <cell r="B1999" t="str">
            <v>Material</v>
          </cell>
          <cell r="C1999">
            <v>0</v>
          </cell>
          <cell r="D1999" t="str">
            <v>TRITURADO 3/4"</v>
          </cell>
          <cell r="E1999">
            <v>0</v>
          </cell>
          <cell r="F1999" t="str">
            <v>M3</v>
          </cell>
          <cell r="G1999">
            <v>65450</v>
          </cell>
          <cell r="H1999">
            <v>0.84</v>
          </cell>
          <cell r="I1999">
            <v>54978</v>
          </cell>
          <cell r="J1999">
            <v>0</v>
          </cell>
        </row>
        <row r="2000">
          <cell r="A2000">
            <v>0</v>
          </cell>
          <cell r="B2000">
            <v>0</v>
          </cell>
          <cell r="C2000">
            <v>0</v>
          </cell>
          <cell r="D2000" t="str">
            <v>SUBTOTAL</v>
          </cell>
          <cell r="E2000">
            <v>0</v>
          </cell>
          <cell r="F2000">
            <v>0</v>
          </cell>
          <cell r="G2000">
            <v>0</v>
          </cell>
          <cell r="H2000">
            <v>0</v>
          </cell>
          <cell r="I2000">
            <v>0</v>
          </cell>
          <cell r="J2000">
            <v>215478</v>
          </cell>
        </row>
        <row r="2001">
          <cell r="A2001">
            <v>0</v>
          </cell>
          <cell r="B2001">
            <v>0</v>
          </cell>
          <cell r="C2001">
            <v>0</v>
          </cell>
          <cell r="D2001" t="str">
            <v>MANO DE OBRA</v>
          </cell>
          <cell r="E2001">
            <v>0</v>
          </cell>
          <cell r="F2001">
            <v>0</v>
          </cell>
          <cell r="G2001">
            <v>0</v>
          </cell>
          <cell r="H2001">
            <v>0</v>
          </cell>
          <cell r="I2001">
            <v>0</v>
          </cell>
          <cell r="J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  <cell r="D2002" t="str">
            <v>DESCRIPCION</v>
          </cell>
          <cell r="E2002">
            <v>0</v>
          </cell>
          <cell r="F2002" t="str">
            <v>UND</v>
          </cell>
          <cell r="G2002" t="str">
            <v>Vr. Unitario</v>
          </cell>
          <cell r="H2002" t="str">
            <v>Redndim.</v>
          </cell>
          <cell r="I2002" t="str">
            <v>Vr Total</v>
          </cell>
          <cell r="J2002">
            <v>0</v>
          </cell>
        </row>
        <row r="2003">
          <cell r="A2003" t="str">
            <v xml:space="preserve">1OF5AY       </v>
          </cell>
          <cell r="B2003" t="str">
            <v>Material</v>
          </cell>
          <cell r="C2003">
            <v>0</v>
          </cell>
          <cell r="D2003" t="str">
            <v>MANO DE OBRA ALBAÑILERIA (5 AYUDANTES - 1 OFICIAL)</v>
          </cell>
          <cell r="E2003">
            <v>0</v>
          </cell>
          <cell r="F2003" t="str">
            <v>HR</v>
          </cell>
          <cell r="G2003">
            <v>41040</v>
          </cell>
          <cell r="H2003">
            <v>1</v>
          </cell>
          <cell r="I2003">
            <v>41040</v>
          </cell>
          <cell r="J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  <cell r="D2004">
            <v>0</v>
          </cell>
          <cell r="E2004">
            <v>0</v>
          </cell>
          <cell r="F2004">
            <v>0</v>
          </cell>
          <cell r="G2004">
            <v>0</v>
          </cell>
          <cell r="H2004">
            <v>0</v>
          </cell>
          <cell r="I2004">
            <v>0</v>
          </cell>
          <cell r="J2004">
            <v>0</v>
          </cell>
        </row>
        <row r="2005">
          <cell r="A2005">
            <v>0</v>
          </cell>
          <cell r="B2005">
            <v>0</v>
          </cell>
          <cell r="C2005">
            <v>0</v>
          </cell>
          <cell r="D2005">
            <v>0</v>
          </cell>
          <cell r="E2005">
            <v>0</v>
          </cell>
          <cell r="F2005">
            <v>0</v>
          </cell>
          <cell r="G2005">
            <v>0</v>
          </cell>
          <cell r="H2005">
            <v>0</v>
          </cell>
          <cell r="I2005">
            <v>0</v>
          </cell>
          <cell r="J2005">
            <v>0</v>
          </cell>
        </row>
        <row r="2006">
          <cell r="A2006">
            <v>0</v>
          </cell>
          <cell r="B2006">
            <v>0</v>
          </cell>
          <cell r="C2006">
            <v>0</v>
          </cell>
          <cell r="D2006">
            <v>0</v>
          </cell>
          <cell r="E2006">
            <v>0</v>
          </cell>
          <cell r="F2006">
            <v>0</v>
          </cell>
          <cell r="G2006">
            <v>0</v>
          </cell>
          <cell r="H2006">
            <v>0</v>
          </cell>
          <cell r="I2006">
            <v>0</v>
          </cell>
          <cell r="J2006">
            <v>0</v>
          </cell>
        </row>
        <row r="2007">
          <cell r="A2007">
            <v>0</v>
          </cell>
          <cell r="B2007">
            <v>0</v>
          </cell>
          <cell r="C2007">
            <v>0</v>
          </cell>
          <cell r="D2007" t="str">
            <v>SUBTOTAL</v>
          </cell>
          <cell r="E2007">
            <v>0</v>
          </cell>
          <cell r="F2007">
            <v>0</v>
          </cell>
          <cell r="G2007">
            <v>0</v>
          </cell>
          <cell r="H2007">
            <v>0</v>
          </cell>
          <cell r="I2007">
            <v>0</v>
          </cell>
          <cell r="J2007">
            <v>41040</v>
          </cell>
        </row>
        <row r="2008">
          <cell r="A2008">
            <v>0</v>
          </cell>
          <cell r="B2008">
            <v>0</v>
          </cell>
          <cell r="C2008">
            <v>0</v>
          </cell>
          <cell r="D2008" t="str">
            <v>TRANSPORTE</v>
          </cell>
          <cell r="E2008">
            <v>0</v>
          </cell>
          <cell r="F2008">
            <v>0</v>
          </cell>
          <cell r="G2008">
            <v>0</v>
          </cell>
          <cell r="H2008">
            <v>0</v>
          </cell>
          <cell r="I2008">
            <v>0</v>
          </cell>
          <cell r="J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  <cell r="D2009" t="str">
            <v>DESCRIPCION</v>
          </cell>
          <cell r="E2009">
            <v>0</v>
          </cell>
          <cell r="F2009" t="str">
            <v>UND</v>
          </cell>
          <cell r="G2009" t="str">
            <v>Vr. Unitario</v>
          </cell>
          <cell r="H2009" t="str">
            <v>Redndim.</v>
          </cell>
          <cell r="I2009" t="str">
            <v>Vr Total</v>
          </cell>
          <cell r="J2009">
            <v>0</v>
          </cell>
        </row>
        <row r="2010">
          <cell r="A2010" t="str">
            <v xml:space="preserve">TAGREGADOS   </v>
          </cell>
          <cell r="B2010" t="str">
            <v>Otros</v>
          </cell>
          <cell r="C2010">
            <v>0</v>
          </cell>
          <cell r="D2010" t="str">
            <v>TRANSPORTE AGREGADOS DE CONCRETO</v>
          </cell>
          <cell r="E2010">
            <v>0</v>
          </cell>
          <cell r="F2010" t="str">
            <v>M3</v>
          </cell>
          <cell r="G2010">
            <v>65000</v>
          </cell>
          <cell r="H2010">
            <v>1.47</v>
          </cell>
          <cell r="I2010">
            <v>95550</v>
          </cell>
          <cell r="J2010">
            <v>0</v>
          </cell>
        </row>
        <row r="2011">
          <cell r="A2011" t="str">
            <v xml:space="preserve">TCTO         </v>
          </cell>
          <cell r="B2011" t="str">
            <v>Otros</v>
          </cell>
          <cell r="C2011">
            <v>0</v>
          </cell>
          <cell r="D2011" t="str">
            <v>TRANSPORTE DE CEMENTO</v>
          </cell>
          <cell r="E2011">
            <v>0</v>
          </cell>
          <cell r="F2011" t="str">
            <v>KG</v>
          </cell>
          <cell r="G2011">
            <v>50</v>
          </cell>
          <cell r="H2011">
            <v>265</v>
          </cell>
          <cell r="I2011">
            <v>13250</v>
          </cell>
          <cell r="J2011">
            <v>0</v>
          </cell>
        </row>
        <row r="2012">
          <cell r="A2012">
            <v>0</v>
          </cell>
          <cell r="B2012">
            <v>0</v>
          </cell>
          <cell r="C2012">
            <v>0</v>
          </cell>
          <cell r="D2012">
            <v>0</v>
          </cell>
          <cell r="E2012">
            <v>0</v>
          </cell>
          <cell r="F2012">
            <v>0</v>
          </cell>
          <cell r="G2012">
            <v>0</v>
          </cell>
          <cell r="H2012">
            <v>0</v>
          </cell>
          <cell r="I2012">
            <v>0</v>
          </cell>
          <cell r="J2012">
            <v>0</v>
          </cell>
        </row>
        <row r="2013">
          <cell r="A2013">
            <v>0</v>
          </cell>
          <cell r="B2013">
            <v>0</v>
          </cell>
          <cell r="C2013">
            <v>0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</row>
        <row r="2014">
          <cell r="A2014">
            <v>0</v>
          </cell>
          <cell r="B2014">
            <v>0</v>
          </cell>
          <cell r="C2014">
            <v>0</v>
          </cell>
          <cell r="D2014" t="str">
            <v>SUBTOTAL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108800</v>
          </cell>
        </row>
        <row r="2015">
          <cell r="A2015">
            <v>0</v>
          </cell>
          <cell r="B2015">
            <v>0</v>
          </cell>
          <cell r="C2015">
            <v>0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</row>
        <row r="2016">
          <cell r="A2016">
            <v>0</v>
          </cell>
          <cell r="B2016">
            <v>0</v>
          </cell>
          <cell r="C2016">
            <v>0</v>
          </cell>
          <cell r="D2016" t="str">
            <v>TOTAL COSTO UNITARIO</v>
          </cell>
          <cell r="E2016">
            <v>0</v>
          </cell>
          <cell r="F2016">
            <v>0</v>
          </cell>
          <cell r="G2016">
            <v>0</v>
          </cell>
          <cell r="H2016">
            <v>0</v>
          </cell>
          <cell r="I2016">
            <v>0</v>
          </cell>
          <cell r="J2016">
            <v>375868</v>
          </cell>
        </row>
        <row r="2017">
          <cell r="A2017">
            <v>0</v>
          </cell>
          <cell r="B2017">
            <v>0</v>
          </cell>
          <cell r="C2017">
            <v>0</v>
          </cell>
          <cell r="D2017">
            <v>0</v>
          </cell>
          <cell r="E2017">
            <v>0</v>
          </cell>
          <cell r="F2017">
            <v>0</v>
          </cell>
          <cell r="H2017">
            <v>0</v>
          </cell>
          <cell r="I2017">
            <v>0</v>
          </cell>
        </row>
        <row r="2019">
          <cell r="A2019">
            <v>0</v>
          </cell>
          <cell r="B2019">
            <v>0</v>
          </cell>
          <cell r="C2019">
            <v>0</v>
          </cell>
          <cell r="D2019">
            <v>0</v>
          </cell>
          <cell r="E2019" t="str">
            <v>ADECUACION DE LAS INSTALACIONES DE LA INSTITUCION EDUCATIVA JESUS MARIA AGUIRRE CHARRY 
DEL MUNICIPIO DE AIPE, HUILA</v>
          </cell>
          <cell r="F2019">
            <v>0</v>
          </cell>
          <cell r="G2019">
            <v>0</v>
          </cell>
          <cell r="H2019">
            <v>0</v>
          </cell>
          <cell r="I2019">
            <v>0</v>
          </cell>
          <cell r="J2019">
            <v>0</v>
          </cell>
        </row>
        <row r="2020">
          <cell r="A2020">
            <v>0</v>
          </cell>
          <cell r="B2020">
            <v>0</v>
          </cell>
          <cell r="C2020">
            <v>0</v>
          </cell>
          <cell r="D2020">
            <v>0</v>
          </cell>
          <cell r="E2020" t="str">
            <v>ANÁLISIS DE PRECIOS UNITARIOS      A.P.U.</v>
          </cell>
          <cell r="F2020">
            <v>0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</row>
        <row r="2021">
          <cell r="A2021">
            <v>0</v>
          </cell>
          <cell r="B2021">
            <v>0</v>
          </cell>
          <cell r="C2021">
            <v>0</v>
          </cell>
          <cell r="D2021">
            <v>0</v>
          </cell>
          <cell r="E2021">
            <v>0</v>
          </cell>
          <cell r="F2021">
            <v>0</v>
          </cell>
          <cell r="G2021">
            <v>0</v>
          </cell>
          <cell r="H2021">
            <v>0</v>
          </cell>
          <cell r="I2021">
            <v>0</v>
          </cell>
          <cell r="J2021">
            <v>0</v>
          </cell>
        </row>
        <row r="2022">
          <cell r="A2022">
            <v>0</v>
          </cell>
          <cell r="B2022">
            <v>0</v>
          </cell>
          <cell r="C2022">
            <v>0</v>
          </cell>
          <cell r="D2022">
            <v>0</v>
          </cell>
          <cell r="E2022">
            <v>0</v>
          </cell>
          <cell r="F2022">
            <v>0</v>
          </cell>
          <cell r="G2022">
            <v>0</v>
          </cell>
          <cell r="H2022">
            <v>0</v>
          </cell>
          <cell r="I2022">
            <v>0</v>
          </cell>
          <cell r="J2022">
            <v>0</v>
          </cell>
        </row>
        <row r="2023">
          <cell r="A2023">
            <v>0</v>
          </cell>
          <cell r="B2023">
            <v>0</v>
          </cell>
          <cell r="C2023">
            <v>0</v>
          </cell>
          <cell r="D2023" t="str">
            <v>CAPITULO</v>
          </cell>
          <cell r="E2023" t="str">
            <v>ITEM</v>
          </cell>
          <cell r="F2023" t="str">
            <v>DESCRIPCION</v>
          </cell>
          <cell r="G2023">
            <v>0</v>
          </cell>
          <cell r="H2023">
            <v>0</v>
          </cell>
          <cell r="I2023">
            <v>0</v>
          </cell>
          <cell r="J2023" t="str">
            <v>UNIDAD</v>
          </cell>
        </row>
        <row r="2024">
          <cell r="A2024" t="str">
            <v xml:space="preserve">CTO123       </v>
          </cell>
          <cell r="B2024" t="str">
            <v>Material</v>
          </cell>
          <cell r="C2024">
            <v>0</v>
          </cell>
          <cell r="D2024">
            <v>0</v>
          </cell>
          <cell r="E2024" t="str">
            <v>APOYO</v>
          </cell>
          <cell r="F2024" t="str">
            <v>MEZCLA EN CONCRETO 1:2:3 (3300 PSI - 22,7 MPA)</v>
          </cell>
          <cell r="G2024">
            <v>0</v>
          </cell>
          <cell r="H2024">
            <v>0</v>
          </cell>
          <cell r="I2024">
            <v>0</v>
          </cell>
          <cell r="J2024" t="str">
            <v>M3</v>
          </cell>
        </row>
        <row r="2025">
          <cell r="A2025">
            <v>0</v>
          </cell>
          <cell r="B2025">
            <v>0</v>
          </cell>
          <cell r="C2025">
            <v>0</v>
          </cell>
          <cell r="D2025" t="str">
            <v>MAQUINARIA, HERRAMIENTA Y EQUIPO PUESTO EN OBRA</v>
          </cell>
          <cell r="E2025">
            <v>0</v>
          </cell>
          <cell r="F2025">
            <v>0</v>
          </cell>
          <cell r="G2025">
            <v>0</v>
          </cell>
          <cell r="H2025">
            <v>0</v>
          </cell>
          <cell r="I2025">
            <v>0</v>
          </cell>
          <cell r="J2025">
            <v>0</v>
          </cell>
        </row>
        <row r="2026">
          <cell r="A2026">
            <v>0</v>
          </cell>
          <cell r="B2026">
            <v>0</v>
          </cell>
          <cell r="C2026">
            <v>0</v>
          </cell>
          <cell r="D2026" t="str">
            <v>DESCRIPCION</v>
          </cell>
          <cell r="E2026">
            <v>0</v>
          </cell>
          <cell r="F2026" t="str">
            <v>UND</v>
          </cell>
          <cell r="G2026" t="str">
            <v>Vr. Unitario</v>
          </cell>
          <cell r="H2026" t="str">
            <v>Redndim.</v>
          </cell>
          <cell r="I2026" t="str">
            <v>Vr Total</v>
          </cell>
          <cell r="J2026">
            <v>0</v>
          </cell>
        </row>
        <row r="2027">
          <cell r="A2027" t="str">
            <v xml:space="preserve">HM           </v>
          </cell>
          <cell r="B2027" t="str">
            <v>Maquinaria</v>
          </cell>
          <cell r="C2027">
            <v>0</v>
          </cell>
          <cell r="D2027" t="str">
            <v>HERRAMIENTA MENOR</v>
          </cell>
          <cell r="E2027">
            <v>0</v>
          </cell>
          <cell r="F2027" t="str">
            <v>UND</v>
          </cell>
          <cell r="G2027">
            <v>1300</v>
          </cell>
          <cell r="H2027">
            <v>3.5</v>
          </cell>
          <cell r="I2027">
            <v>4550</v>
          </cell>
          <cell r="J2027">
            <v>0</v>
          </cell>
        </row>
        <row r="2028">
          <cell r="A2028" t="str">
            <v xml:space="preserve">MEZCLADORA   </v>
          </cell>
          <cell r="B2028" t="str">
            <v>Maquinaria</v>
          </cell>
          <cell r="C2028">
            <v>0</v>
          </cell>
          <cell r="D2028" t="str">
            <v>MEZCLADORA INCLUYE COMBUSTIBLE</v>
          </cell>
          <cell r="E2028">
            <v>0</v>
          </cell>
          <cell r="F2028" t="str">
            <v>DIA</v>
          </cell>
          <cell r="G2028">
            <v>60000</v>
          </cell>
          <cell r="H2028">
            <v>0.1</v>
          </cell>
          <cell r="I2028">
            <v>6000</v>
          </cell>
          <cell r="J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  <cell r="D2029">
            <v>0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</row>
        <row r="2030">
          <cell r="A2030">
            <v>0</v>
          </cell>
          <cell r="B2030">
            <v>0</v>
          </cell>
          <cell r="C2030">
            <v>0</v>
          </cell>
          <cell r="D2030">
            <v>0</v>
          </cell>
          <cell r="E2030">
            <v>0</v>
          </cell>
          <cell r="F2030">
            <v>0</v>
          </cell>
          <cell r="G2030">
            <v>0</v>
          </cell>
          <cell r="H2030">
            <v>0</v>
          </cell>
          <cell r="I2030">
            <v>0</v>
          </cell>
          <cell r="J2030">
            <v>0</v>
          </cell>
        </row>
        <row r="2031">
          <cell r="A2031">
            <v>0</v>
          </cell>
          <cell r="B2031">
            <v>0</v>
          </cell>
          <cell r="C2031">
            <v>0</v>
          </cell>
          <cell r="D2031" t="str">
            <v>SUBTOTAL</v>
          </cell>
          <cell r="E2031">
            <v>0</v>
          </cell>
          <cell r="F2031">
            <v>0</v>
          </cell>
          <cell r="G2031">
            <v>0</v>
          </cell>
          <cell r="H2031">
            <v>0</v>
          </cell>
          <cell r="I2031">
            <v>0</v>
          </cell>
          <cell r="J2031">
            <v>10550</v>
          </cell>
        </row>
        <row r="2032">
          <cell r="A2032">
            <v>0</v>
          </cell>
          <cell r="B2032">
            <v>0</v>
          </cell>
          <cell r="C2032">
            <v>0</v>
          </cell>
          <cell r="D2032" t="str">
            <v>MATERIALES</v>
          </cell>
          <cell r="E2032">
            <v>0</v>
          </cell>
          <cell r="F2032">
            <v>0</v>
          </cell>
          <cell r="G2032">
            <v>0</v>
          </cell>
          <cell r="H2032">
            <v>0</v>
          </cell>
          <cell r="I2032">
            <v>0</v>
          </cell>
          <cell r="J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  <cell r="D2033" t="str">
            <v>DESCRIPCION</v>
          </cell>
          <cell r="E2033">
            <v>0</v>
          </cell>
          <cell r="F2033" t="str">
            <v>UND</v>
          </cell>
          <cell r="G2033" t="str">
            <v>Vr. Unitario</v>
          </cell>
          <cell r="H2033" t="str">
            <v>Redndim.</v>
          </cell>
          <cell r="I2033" t="str">
            <v>Vr Total</v>
          </cell>
          <cell r="J2033">
            <v>0</v>
          </cell>
        </row>
        <row r="2034">
          <cell r="A2034" t="str">
            <v xml:space="preserve">ARENA        </v>
          </cell>
          <cell r="B2034" t="str">
            <v>Material</v>
          </cell>
          <cell r="C2034">
            <v>0</v>
          </cell>
          <cell r="D2034" t="str">
            <v>ARENA GRUESA (SIN TRANSPORTE)</v>
          </cell>
          <cell r="E2034">
            <v>0</v>
          </cell>
          <cell r="F2034" t="str">
            <v>M3</v>
          </cell>
          <cell r="G2034">
            <v>50000</v>
          </cell>
          <cell r="H2034">
            <v>0.56000000000000005</v>
          </cell>
          <cell r="I2034">
            <v>28000</v>
          </cell>
          <cell r="J2034">
            <v>0</v>
          </cell>
        </row>
        <row r="2035">
          <cell r="A2035" t="str">
            <v xml:space="preserve">CTOGRIS      </v>
          </cell>
          <cell r="B2035" t="str">
            <v>Material</v>
          </cell>
          <cell r="C2035">
            <v>0</v>
          </cell>
          <cell r="D2035" t="str">
            <v>CEMENTO PORTLAND TIPO 1 (SIN TRANSPORTE)</v>
          </cell>
          <cell r="E2035">
            <v>0</v>
          </cell>
          <cell r="F2035" t="str">
            <v>KG</v>
          </cell>
          <cell r="G2035">
            <v>480</v>
          </cell>
          <cell r="H2035">
            <v>350</v>
          </cell>
          <cell r="I2035">
            <v>168000</v>
          </cell>
          <cell r="J2035">
            <v>0</v>
          </cell>
        </row>
        <row r="2036">
          <cell r="A2036" t="str">
            <v xml:space="preserve">TRITURADO    </v>
          </cell>
          <cell r="B2036" t="str">
            <v>Material</v>
          </cell>
          <cell r="C2036">
            <v>0</v>
          </cell>
          <cell r="D2036" t="str">
            <v>TRITURADO 3/4"</v>
          </cell>
          <cell r="E2036">
            <v>0</v>
          </cell>
          <cell r="F2036" t="str">
            <v>M3</v>
          </cell>
          <cell r="G2036">
            <v>65450</v>
          </cell>
          <cell r="H2036">
            <v>0.84</v>
          </cell>
          <cell r="I2036">
            <v>54978</v>
          </cell>
          <cell r="J2036">
            <v>0</v>
          </cell>
        </row>
        <row r="2037">
          <cell r="A2037" t="str">
            <v xml:space="preserve">AGUA         </v>
          </cell>
          <cell r="B2037" t="str">
            <v>Material</v>
          </cell>
          <cell r="C2037">
            <v>0</v>
          </cell>
          <cell r="D2037" t="str">
            <v>AGUA</v>
          </cell>
          <cell r="E2037">
            <v>0</v>
          </cell>
          <cell r="F2037" t="str">
            <v>LT</v>
          </cell>
          <cell r="G2037">
            <v>12</v>
          </cell>
          <cell r="H2037">
            <v>170</v>
          </cell>
          <cell r="I2037">
            <v>2040</v>
          </cell>
          <cell r="J2037">
            <v>0</v>
          </cell>
        </row>
        <row r="2038">
          <cell r="A2038">
            <v>0</v>
          </cell>
          <cell r="B2038">
            <v>0</v>
          </cell>
          <cell r="C2038">
            <v>0</v>
          </cell>
          <cell r="D2038" t="str">
            <v>SUBTOTAL</v>
          </cell>
          <cell r="E2038">
            <v>0</v>
          </cell>
          <cell r="F2038">
            <v>0</v>
          </cell>
          <cell r="G2038">
            <v>0</v>
          </cell>
          <cell r="H2038">
            <v>0</v>
          </cell>
          <cell r="I2038">
            <v>0</v>
          </cell>
          <cell r="J2038">
            <v>253018</v>
          </cell>
        </row>
        <row r="2039">
          <cell r="A2039">
            <v>0</v>
          </cell>
          <cell r="B2039">
            <v>0</v>
          </cell>
          <cell r="C2039">
            <v>0</v>
          </cell>
          <cell r="D2039" t="str">
            <v>MANO DE OBRA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  <cell r="D2040" t="str">
            <v>DESCRIPCION</v>
          </cell>
          <cell r="E2040">
            <v>0</v>
          </cell>
          <cell r="F2040" t="str">
            <v>UND</v>
          </cell>
          <cell r="G2040" t="str">
            <v>Vr. Unitario</v>
          </cell>
          <cell r="H2040" t="str">
            <v>Redndim.</v>
          </cell>
          <cell r="I2040" t="str">
            <v>Vr Total</v>
          </cell>
          <cell r="J2040">
            <v>0</v>
          </cell>
        </row>
        <row r="2041">
          <cell r="A2041" t="str">
            <v xml:space="preserve">1OF5AY       </v>
          </cell>
          <cell r="B2041" t="str">
            <v>Material</v>
          </cell>
          <cell r="C2041">
            <v>0</v>
          </cell>
          <cell r="D2041" t="str">
            <v>MANO DE OBRA ALBAÑILERIA (5 AYUDANTES - 1 OFICIAL)</v>
          </cell>
          <cell r="E2041">
            <v>0</v>
          </cell>
          <cell r="F2041" t="str">
            <v>HR</v>
          </cell>
          <cell r="G2041">
            <v>41040</v>
          </cell>
          <cell r="H2041">
            <v>1.2</v>
          </cell>
          <cell r="I2041">
            <v>49248</v>
          </cell>
          <cell r="J2041">
            <v>0</v>
          </cell>
        </row>
        <row r="2042">
          <cell r="A2042">
            <v>0</v>
          </cell>
          <cell r="B2042">
            <v>0</v>
          </cell>
          <cell r="C2042">
            <v>0</v>
          </cell>
          <cell r="D2042">
            <v>0</v>
          </cell>
          <cell r="E2042">
            <v>0</v>
          </cell>
          <cell r="F2042">
            <v>0</v>
          </cell>
          <cell r="G2042">
            <v>0</v>
          </cell>
          <cell r="H2042">
            <v>0</v>
          </cell>
          <cell r="I2042">
            <v>0</v>
          </cell>
          <cell r="J2042">
            <v>0</v>
          </cell>
        </row>
        <row r="2043">
          <cell r="A2043">
            <v>0</v>
          </cell>
          <cell r="B2043">
            <v>0</v>
          </cell>
          <cell r="C2043">
            <v>0</v>
          </cell>
          <cell r="D2043">
            <v>0</v>
          </cell>
          <cell r="E2043">
            <v>0</v>
          </cell>
          <cell r="F2043">
            <v>0</v>
          </cell>
          <cell r="G2043">
            <v>0</v>
          </cell>
          <cell r="H2043">
            <v>0</v>
          </cell>
          <cell r="I2043">
            <v>0</v>
          </cell>
          <cell r="J2043">
            <v>0</v>
          </cell>
        </row>
        <row r="2044">
          <cell r="A2044">
            <v>0</v>
          </cell>
          <cell r="B2044">
            <v>0</v>
          </cell>
          <cell r="C2044">
            <v>0</v>
          </cell>
          <cell r="D2044">
            <v>0</v>
          </cell>
          <cell r="E2044">
            <v>0</v>
          </cell>
          <cell r="F2044">
            <v>0</v>
          </cell>
          <cell r="G2044">
            <v>0</v>
          </cell>
          <cell r="H2044">
            <v>0</v>
          </cell>
          <cell r="I2044">
            <v>0</v>
          </cell>
          <cell r="J2044">
            <v>0</v>
          </cell>
        </row>
        <row r="2045">
          <cell r="A2045">
            <v>0</v>
          </cell>
          <cell r="B2045">
            <v>0</v>
          </cell>
          <cell r="C2045">
            <v>0</v>
          </cell>
          <cell r="D2045" t="str">
            <v>SUBTOTAL</v>
          </cell>
          <cell r="E2045">
            <v>0</v>
          </cell>
          <cell r="F2045">
            <v>0</v>
          </cell>
          <cell r="G2045">
            <v>0</v>
          </cell>
          <cell r="H2045">
            <v>0</v>
          </cell>
          <cell r="I2045">
            <v>0</v>
          </cell>
          <cell r="J2045">
            <v>49248</v>
          </cell>
        </row>
        <row r="2046">
          <cell r="A2046">
            <v>0</v>
          </cell>
          <cell r="B2046">
            <v>0</v>
          </cell>
          <cell r="C2046">
            <v>0</v>
          </cell>
          <cell r="D2046" t="str">
            <v>TRANSPORTE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</row>
        <row r="2047">
          <cell r="A2047">
            <v>0</v>
          </cell>
          <cell r="B2047">
            <v>0</v>
          </cell>
          <cell r="C2047">
            <v>0</v>
          </cell>
          <cell r="D2047" t="str">
            <v>DESCRIPCION</v>
          </cell>
          <cell r="E2047">
            <v>0</v>
          </cell>
          <cell r="F2047" t="str">
            <v>UND</v>
          </cell>
          <cell r="G2047" t="str">
            <v>Vr. Unitario</v>
          </cell>
          <cell r="H2047" t="str">
            <v>Redndim.</v>
          </cell>
          <cell r="I2047" t="str">
            <v>Vr Total</v>
          </cell>
          <cell r="J2047">
            <v>0</v>
          </cell>
        </row>
        <row r="2048">
          <cell r="A2048" t="str">
            <v xml:space="preserve">TAGREGADOS   </v>
          </cell>
          <cell r="B2048" t="str">
            <v>Otros</v>
          </cell>
          <cell r="C2048">
            <v>0</v>
          </cell>
          <cell r="D2048" t="str">
            <v>TRANSPORTE AGREGADOS DE CONCRETO</v>
          </cell>
          <cell r="E2048">
            <v>0</v>
          </cell>
          <cell r="F2048" t="str">
            <v>M3</v>
          </cell>
          <cell r="G2048">
            <v>65000</v>
          </cell>
          <cell r="H2048">
            <v>1.4</v>
          </cell>
          <cell r="I2048">
            <v>91000</v>
          </cell>
          <cell r="J2048">
            <v>0</v>
          </cell>
        </row>
        <row r="2049">
          <cell r="A2049" t="str">
            <v xml:space="preserve">TCTO         </v>
          </cell>
          <cell r="B2049" t="str">
            <v>Otros</v>
          </cell>
          <cell r="C2049">
            <v>0</v>
          </cell>
          <cell r="D2049" t="str">
            <v>TRANSPORTE DE CEMENTO</v>
          </cell>
          <cell r="E2049">
            <v>0</v>
          </cell>
          <cell r="F2049" t="str">
            <v>KG</v>
          </cell>
          <cell r="G2049">
            <v>50</v>
          </cell>
          <cell r="H2049">
            <v>350</v>
          </cell>
          <cell r="I2049">
            <v>17500</v>
          </cell>
          <cell r="J2049">
            <v>0</v>
          </cell>
        </row>
        <row r="2050">
          <cell r="A2050">
            <v>0</v>
          </cell>
          <cell r="B2050">
            <v>0</v>
          </cell>
          <cell r="C2050">
            <v>0</v>
          </cell>
          <cell r="D2050">
            <v>0</v>
          </cell>
          <cell r="E2050">
            <v>0</v>
          </cell>
          <cell r="F2050">
            <v>0</v>
          </cell>
          <cell r="G2050">
            <v>0</v>
          </cell>
          <cell r="H2050">
            <v>0</v>
          </cell>
          <cell r="I2050">
            <v>0</v>
          </cell>
          <cell r="J2050">
            <v>0</v>
          </cell>
        </row>
        <row r="2051">
          <cell r="A2051">
            <v>0</v>
          </cell>
          <cell r="B2051">
            <v>0</v>
          </cell>
          <cell r="C2051">
            <v>0</v>
          </cell>
          <cell r="D2051">
            <v>0</v>
          </cell>
          <cell r="E2051">
            <v>0</v>
          </cell>
          <cell r="F2051">
            <v>0</v>
          </cell>
          <cell r="G2051">
            <v>0</v>
          </cell>
          <cell r="H2051">
            <v>0</v>
          </cell>
          <cell r="I2051">
            <v>0</v>
          </cell>
          <cell r="J2051">
            <v>0</v>
          </cell>
        </row>
        <row r="2052">
          <cell r="A2052">
            <v>0</v>
          </cell>
          <cell r="B2052">
            <v>0</v>
          </cell>
          <cell r="C2052">
            <v>0</v>
          </cell>
          <cell r="D2052" t="str">
            <v>SUBTOTAL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108500</v>
          </cell>
        </row>
        <row r="2053">
          <cell r="A2053">
            <v>0</v>
          </cell>
          <cell r="B2053">
            <v>0</v>
          </cell>
          <cell r="C2053">
            <v>0</v>
          </cell>
          <cell r="D2053">
            <v>0</v>
          </cell>
          <cell r="E2053">
            <v>0</v>
          </cell>
          <cell r="F2053">
            <v>0</v>
          </cell>
          <cell r="G2053">
            <v>0</v>
          </cell>
          <cell r="H2053">
            <v>0</v>
          </cell>
          <cell r="I2053">
            <v>0</v>
          </cell>
          <cell r="J2053">
            <v>0</v>
          </cell>
        </row>
        <row r="2054">
          <cell r="A2054">
            <v>0</v>
          </cell>
          <cell r="B2054">
            <v>0</v>
          </cell>
          <cell r="C2054">
            <v>0</v>
          </cell>
          <cell r="D2054" t="str">
            <v>TOTAL COSTO UNITARIO</v>
          </cell>
          <cell r="E2054">
            <v>0</v>
          </cell>
          <cell r="F2054">
            <v>0</v>
          </cell>
          <cell r="G2054">
            <v>0</v>
          </cell>
          <cell r="H2054">
            <v>0</v>
          </cell>
          <cell r="I2054">
            <v>0</v>
          </cell>
          <cell r="J2054">
            <v>421316</v>
          </cell>
        </row>
        <row r="2055">
          <cell r="A2055">
            <v>0</v>
          </cell>
          <cell r="B2055">
            <v>0</v>
          </cell>
          <cell r="C2055">
            <v>0</v>
          </cell>
          <cell r="D2055">
            <v>0</v>
          </cell>
          <cell r="E2055">
            <v>0</v>
          </cell>
          <cell r="F2055">
            <v>0</v>
          </cell>
          <cell r="H2055">
            <v>0</v>
          </cell>
          <cell r="I2055">
            <v>0</v>
          </cell>
        </row>
        <row r="2057">
          <cell r="A2057">
            <v>0</v>
          </cell>
          <cell r="B2057">
            <v>0</v>
          </cell>
          <cell r="C2057">
            <v>0</v>
          </cell>
          <cell r="D2057">
            <v>0</v>
          </cell>
          <cell r="E2057" t="str">
            <v>ADECUACION DE LAS INSTALACIONES DE LA INSTITUCION EDUCATIVA JESUS MARIA AGUIRRE CHARRY 
DEL MUNICIPIO DE AIPE, HUILA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</row>
        <row r="2058">
          <cell r="A2058">
            <v>0</v>
          </cell>
          <cell r="B2058">
            <v>0</v>
          </cell>
          <cell r="C2058">
            <v>0</v>
          </cell>
          <cell r="D2058">
            <v>0</v>
          </cell>
          <cell r="E2058" t="str">
            <v>ANÁLISIS DE PRECIOS UNITARIOS      A.P.U.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  <cell r="D2059">
            <v>0</v>
          </cell>
          <cell r="E2059">
            <v>0</v>
          </cell>
          <cell r="F2059">
            <v>0</v>
          </cell>
          <cell r="G2059">
            <v>0</v>
          </cell>
          <cell r="H2059">
            <v>0</v>
          </cell>
          <cell r="I2059">
            <v>0</v>
          </cell>
          <cell r="J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  <cell r="D2060">
            <v>0</v>
          </cell>
          <cell r="E2060">
            <v>0</v>
          </cell>
          <cell r="F2060">
            <v>0</v>
          </cell>
          <cell r="G2060">
            <v>0</v>
          </cell>
          <cell r="H2060">
            <v>0</v>
          </cell>
          <cell r="I2060">
            <v>0</v>
          </cell>
          <cell r="J2060">
            <v>0</v>
          </cell>
        </row>
        <row r="2061">
          <cell r="A2061">
            <v>0</v>
          </cell>
          <cell r="B2061">
            <v>0</v>
          </cell>
          <cell r="C2061">
            <v>0</v>
          </cell>
          <cell r="D2061" t="str">
            <v>CAPITULO</v>
          </cell>
          <cell r="E2061" t="str">
            <v>ITEM</v>
          </cell>
          <cell r="F2061" t="str">
            <v>DESCRIPCION</v>
          </cell>
          <cell r="G2061">
            <v>0</v>
          </cell>
          <cell r="H2061">
            <v>0</v>
          </cell>
          <cell r="I2061">
            <v>0</v>
          </cell>
          <cell r="J2061" t="str">
            <v>UNIDAD</v>
          </cell>
        </row>
        <row r="2062">
          <cell r="A2062" t="str">
            <v xml:space="preserve">M14          </v>
          </cell>
          <cell r="B2062" t="str">
            <v>Partida</v>
          </cell>
          <cell r="C2062">
            <v>0</v>
          </cell>
          <cell r="D2062">
            <v>0</v>
          </cell>
          <cell r="E2062" t="str">
            <v>APOYO</v>
          </cell>
          <cell r="F2062" t="str">
            <v>MORTERO 1:4</v>
          </cell>
          <cell r="G2062">
            <v>0</v>
          </cell>
          <cell r="H2062">
            <v>0</v>
          </cell>
          <cell r="I2062">
            <v>0</v>
          </cell>
          <cell r="J2062" t="str">
            <v>M3</v>
          </cell>
        </row>
        <row r="2063">
          <cell r="A2063">
            <v>0</v>
          </cell>
          <cell r="B2063">
            <v>0</v>
          </cell>
          <cell r="C2063">
            <v>0</v>
          </cell>
          <cell r="D2063" t="str">
            <v>MAQUINARIA, HERRAMIENTA Y EQUIPO PUESTO EN OBRA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  <cell r="D2064" t="str">
            <v>DESCRIPCION</v>
          </cell>
          <cell r="E2064">
            <v>0</v>
          </cell>
          <cell r="F2064" t="str">
            <v>UND</v>
          </cell>
          <cell r="G2064" t="str">
            <v>Vr. Unitario</v>
          </cell>
          <cell r="H2064" t="str">
            <v>Redndim.</v>
          </cell>
          <cell r="I2064" t="str">
            <v>Vr Total</v>
          </cell>
          <cell r="J2064">
            <v>0</v>
          </cell>
        </row>
        <row r="2065">
          <cell r="A2065" t="str">
            <v xml:space="preserve">HM           </v>
          </cell>
          <cell r="B2065" t="str">
            <v>Maquinaria</v>
          </cell>
          <cell r="C2065">
            <v>0</v>
          </cell>
          <cell r="D2065" t="str">
            <v>HERRAMIENTA MENOR</v>
          </cell>
          <cell r="E2065">
            <v>0</v>
          </cell>
          <cell r="F2065" t="str">
            <v>UND</v>
          </cell>
          <cell r="G2065">
            <v>1300</v>
          </cell>
          <cell r="H2065">
            <v>0.5</v>
          </cell>
          <cell r="I2065">
            <v>650</v>
          </cell>
          <cell r="J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0</v>
          </cell>
          <cell r="J2066">
            <v>0</v>
          </cell>
        </row>
        <row r="2067">
          <cell r="A2067">
            <v>0</v>
          </cell>
          <cell r="B2067">
            <v>0</v>
          </cell>
          <cell r="C2067">
            <v>0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</row>
        <row r="2068">
          <cell r="A2068">
            <v>0</v>
          </cell>
          <cell r="B2068">
            <v>0</v>
          </cell>
          <cell r="C2068">
            <v>0</v>
          </cell>
          <cell r="D2068">
            <v>0</v>
          </cell>
          <cell r="E2068">
            <v>0</v>
          </cell>
          <cell r="F2068">
            <v>0</v>
          </cell>
          <cell r="G2068">
            <v>0</v>
          </cell>
          <cell r="H2068">
            <v>0</v>
          </cell>
          <cell r="I2068">
            <v>0</v>
          </cell>
          <cell r="J2068">
            <v>0</v>
          </cell>
        </row>
        <row r="2069">
          <cell r="A2069">
            <v>0</v>
          </cell>
          <cell r="B2069">
            <v>0</v>
          </cell>
          <cell r="C2069">
            <v>0</v>
          </cell>
          <cell r="D2069" t="str">
            <v>SUBTOTAL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650</v>
          </cell>
        </row>
        <row r="2070">
          <cell r="A2070">
            <v>0</v>
          </cell>
          <cell r="B2070">
            <v>0</v>
          </cell>
          <cell r="C2070">
            <v>0</v>
          </cell>
          <cell r="D2070" t="str">
            <v>MATERIALES</v>
          </cell>
          <cell r="E2070">
            <v>0</v>
          </cell>
          <cell r="F2070">
            <v>0</v>
          </cell>
          <cell r="G2070">
            <v>0</v>
          </cell>
          <cell r="H2070">
            <v>0</v>
          </cell>
          <cell r="I2070">
            <v>0</v>
          </cell>
          <cell r="J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  <cell r="D2071" t="str">
            <v>DESCRIPCION</v>
          </cell>
          <cell r="E2071">
            <v>0</v>
          </cell>
          <cell r="F2071" t="str">
            <v>UND</v>
          </cell>
          <cell r="G2071" t="str">
            <v>Vr. Unitario</v>
          </cell>
          <cell r="H2071" t="str">
            <v>Redndim.</v>
          </cell>
          <cell r="I2071" t="str">
            <v>Vr Total</v>
          </cell>
          <cell r="J2071">
            <v>0</v>
          </cell>
        </row>
        <row r="2072">
          <cell r="A2072" t="str">
            <v xml:space="preserve">CTOGRIS      </v>
          </cell>
          <cell r="B2072" t="str">
            <v>Material</v>
          </cell>
          <cell r="C2072">
            <v>0</v>
          </cell>
          <cell r="D2072" t="str">
            <v>CEMENTO PORTLAND TIPO 1 (SIN TRANSPORTE)</v>
          </cell>
          <cell r="E2072">
            <v>0</v>
          </cell>
          <cell r="F2072" t="str">
            <v>KG</v>
          </cell>
          <cell r="G2072">
            <v>480</v>
          </cell>
          <cell r="H2072">
            <v>364</v>
          </cell>
          <cell r="I2072">
            <v>174720</v>
          </cell>
          <cell r="J2072">
            <v>0</v>
          </cell>
        </row>
        <row r="2073">
          <cell r="A2073" t="str">
            <v xml:space="preserve">ARENA        </v>
          </cell>
          <cell r="B2073" t="str">
            <v>Material</v>
          </cell>
          <cell r="C2073">
            <v>0</v>
          </cell>
          <cell r="D2073" t="str">
            <v>ARENA GRUESA (SIN TRANSPORTE)</v>
          </cell>
          <cell r="E2073">
            <v>0</v>
          </cell>
          <cell r="F2073" t="str">
            <v>M3</v>
          </cell>
          <cell r="G2073">
            <v>50000</v>
          </cell>
          <cell r="H2073">
            <v>1.1599999999999999</v>
          </cell>
          <cell r="I2073">
            <v>58000</v>
          </cell>
          <cell r="J2073">
            <v>0</v>
          </cell>
        </row>
        <row r="2074">
          <cell r="A2074" t="str">
            <v xml:space="preserve">AGUA         </v>
          </cell>
          <cell r="B2074" t="str">
            <v>Material</v>
          </cell>
          <cell r="C2074">
            <v>0</v>
          </cell>
          <cell r="D2074" t="str">
            <v>AGUA</v>
          </cell>
          <cell r="E2074">
            <v>0</v>
          </cell>
          <cell r="F2074" t="str">
            <v>LT</v>
          </cell>
          <cell r="G2074">
            <v>12</v>
          </cell>
          <cell r="H2074">
            <v>180</v>
          </cell>
          <cell r="I2074">
            <v>2160</v>
          </cell>
          <cell r="J2074">
            <v>0</v>
          </cell>
        </row>
        <row r="2075">
          <cell r="A2075">
            <v>0</v>
          </cell>
          <cell r="B2075">
            <v>0</v>
          </cell>
          <cell r="C2075">
            <v>0</v>
          </cell>
          <cell r="D2075">
            <v>0</v>
          </cell>
          <cell r="E2075">
            <v>0</v>
          </cell>
          <cell r="F2075">
            <v>0</v>
          </cell>
          <cell r="G2075">
            <v>0</v>
          </cell>
          <cell r="H2075">
            <v>0</v>
          </cell>
          <cell r="I2075">
            <v>0</v>
          </cell>
          <cell r="J2075">
            <v>0</v>
          </cell>
        </row>
        <row r="2076">
          <cell r="A2076">
            <v>0</v>
          </cell>
          <cell r="B2076">
            <v>0</v>
          </cell>
          <cell r="C2076">
            <v>0</v>
          </cell>
          <cell r="D2076" t="str">
            <v>SUBTOTAL</v>
          </cell>
          <cell r="E2076">
            <v>0</v>
          </cell>
          <cell r="F2076">
            <v>0</v>
          </cell>
          <cell r="G2076">
            <v>0</v>
          </cell>
          <cell r="H2076">
            <v>0</v>
          </cell>
          <cell r="I2076">
            <v>0</v>
          </cell>
          <cell r="J2076">
            <v>234880</v>
          </cell>
        </row>
        <row r="2077">
          <cell r="A2077">
            <v>0</v>
          </cell>
          <cell r="B2077">
            <v>0</v>
          </cell>
          <cell r="C2077">
            <v>0</v>
          </cell>
          <cell r="D2077" t="str">
            <v>MANO DE OBRA</v>
          </cell>
          <cell r="E2077">
            <v>0</v>
          </cell>
          <cell r="F2077">
            <v>0</v>
          </cell>
          <cell r="G2077">
            <v>0</v>
          </cell>
          <cell r="H2077">
            <v>0</v>
          </cell>
          <cell r="I2077">
            <v>0</v>
          </cell>
          <cell r="J2077">
            <v>0</v>
          </cell>
        </row>
        <row r="2078">
          <cell r="A2078">
            <v>0</v>
          </cell>
          <cell r="B2078">
            <v>0</v>
          </cell>
          <cell r="C2078">
            <v>0</v>
          </cell>
          <cell r="D2078" t="str">
            <v>DESCRIPCION</v>
          </cell>
          <cell r="E2078">
            <v>0</v>
          </cell>
          <cell r="F2078" t="str">
            <v>UND</v>
          </cell>
          <cell r="G2078" t="str">
            <v>Vr. Unitario</v>
          </cell>
          <cell r="H2078" t="str">
            <v>Redndim.</v>
          </cell>
          <cell r="I2078" t="str">
            <v>Vr Total</v>
          </cell>
          <cell r="J2078">
            <v>0</v>
          </cell>
        </row>
        <row r="2079">
          <cell r="A2079" t="str">
            <v xml:space="preserve">1OF1AY       </v>
          </cell>
          <cell r="B2079" t="str">
            <v>Mano de obra</v>
          </cell>
          <cell r="C2079">
            <v>0</v>
          </cell>
          <cell r="D2079" t="str">
            <v>MANO DE OBRA ALBAÑILERIA (1 OFICIAL - 1 AYUDANTE)</v>
          </cell>
          <cell r="E2079">
            <v>0</v>
          </cell>
          <cell r="F2079" t="str">
            <v>HR</v>
          </cell>
          <cell r="G2079">
            <v>16784</v>
          </cell>
          <cell r="H2079">
            <v>4</v>
          </cell>
          <cell r="I2079">
            <v>67136</v>
          </cell>
          <cell r="J2079">
            <v>0</v>
          </cell>
        </row>
        <row r="2080">
          <cell r="A2080">
            <v>0</v>
          </cell>
          <cell r="B2080">
            <v>0</v>
          </cell>
          <cell r="C2080">
            <v>0</v>
          </cell>
          <cell r="D2080">
            <v>0</v>
          </cell>
          <cell r="E2080">
            <v>0</v>
          </cell>
          <cell r="F2080">
            <v>0</v>
          </cell>
          <cell r="G2080">
            <v>0</v>
          </cell>
          <cell r="H2080">
            <v>0</v>
          </cell>
          <cell r="I2080">
            <v>0</v>
          </cell>
          <cell r="J2080">
            <v>0</v>
          </cell>
        </row>
        <row r="2081">
          <cell r="A2081">
            <v>0</v>
          </cell>
          <cell r="B2081">
            <v>0</v>
          </cell>
          <cell r="C2081">
            <v>0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</row>
        <row r="2082">
          <cell r="A2082">
            <v>0</v>
          </cell>
          <cell r="B2082">
            <v>0</v>
          </cell>
          <cell r="C2082">
            <v>0</v>
          </cell>
          <cell r="D2082">
            <v>0</v>
          </cell>
          <cell r="E2082">
            <v>0</v>
          </cell>
          <cell r="F2082">
            <v>0</v>
          </cell>
          <cell r="G2082">
            <v>0</v>
          </cell>
          <cell r="H2082">
            <v>0</v>
          </cell>
          <cell r="I2082">
            <v>0</v>
          </cell>
          <cell r="J2082">
            <v>0</v>
          </cell>
        </row>
        <row r="2083">
          <cell r="A2083">
            <v>0</v>
          </cell>
          <cell r="B2083">
            <v>0</v>
          </cell>
          <cell r="C2083">
            <v>0</v>
          </cell>
          <cell r="D2083" t="str">
            <v>SUBTOTAL</v>
          </cell>
          <cell r="E2083">
            <v>0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67136</v>
          </cell>
        </row>
        <row r="2084">
          <cell r="A2084">
            <v>0</v>
          </cell>
          <cell r="B2084">
            <v>0</v>
          </cell>
          <cell r="C2084">
            <v>0</v>
          </cell>
          <cell r="D2084" t="str">
            <v>TRANSPORTE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0</v>
          </cell>
        </row>
        <row r="2085">
          <cell r="A2085">
            <v>0</v>
          </cell>
          <cell r="B2085">
            <v>0</v>
          </cell>
          <cell r="C2085">
            <v>0</v>
          </cell>
          <cell r="D2085" t="str">
            <v>DESCRIPCION</v>
          </cell>
          <cell r="E2085">
            <v>0</v>
          </cell>
          <cell r="F2085" t="str">
            <v>UND</v>
          </cell>
          <cell r="G2085" t="str">
            <v>Vr. Unitario</v>
          </cell>
          <cell r="H2085" t="str">
            <v>Redndim.</v>
          </cell>
          <cell r="I2085" t="str">
            <v>Vr Total</v>
          </cell>
          <cell r="J2085">
            <v>0</v>
          </cell>
        </row>
        <row r="2086">
          <cell r="A2086" t="str">
            <v xml:space="preserve">TAGREGADOS   </v>
          </cell>
          <cell r="B2086" t="str">
            <v>Otros</v>
          </cell>
          <cell r="C2086">
            <v>0</v>
          </cell>
          <cell r="D2086" t="str">
            <v>TRANSPORTE AGREGADOS DE CONCRETO</v>
          </cell>
          <cell r="E2086">
            <v>0</v>
          </cell>
          <cell r="F2086" t="str">
            <v>M3</v>
          </cell>
          <cell r="G2086">
            <v>65000</v>
          </cell>
          <cell r="H2086">
            <v>1.1599999999999999</v>
          </cell>
          <cell r="I2086">
            <v>75400</v>
          </cell>
          <cell r="J2086">
            <v>0</v>
          </cell>
        </row>
        <row r="2087">
          <cell r="A2087">
            <v>0</v>
          </cell>
          <cell r="B2087">
            <v>0</v>
          </cell>
          <cell r="C2087">
            <v>0</v>
          </cell>
          <cell r="D2087">
            <v>0</v>
          </cell>
          <cell r="E2087">
            <v>0</v>
          </cell>
          <cell r="F2087">
            <v>0</v>
          </cell>
          <cell r="G2087">
            <v>0</v>
          </cell>
          <cell r="H2087">
            <v>0</v>
          </cell>
          <cell r="I2087">
            <v>0</v>
          </cell>
          <cell r="J2087">
            <v>0</v>
          </cell>
        </row>
        <row r="2088">
          <cell r="A2088">
            <v>0</v>
          </cell>
          <cell r="B2088">
            <v>0</v>
          </cell>
          <cell r="C2088">
            <v>0</v>
          </cell>
          <cell r="D2088">
            <v>0</v>
          </cell>
          <cell r="E2088">
            <v>0</v>
          </cell>
          <cell r="F2088">
            <v>0</v>
          </cell>
          <cell r="G2088">
            <v>0</v>
          </cell>
          <cell r="H2088">
            <v>0</v>
          </cell>
          <cell r="I2088">
            <v>0</v>
          </cell>
          <cell r="J2088">
            <v>0</v>
          </cell>
        </row>
        <row r="2089">
          <cell r="A2089">
            <v>0</v>
          </cell>
          <cell r="B2089">
            <v>0</v>
          </cell>
          <cell r="C2089">
            <v>0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</row>
        <row r="2090">
          <cell r="A2090">
            <v>0</v>
          </cell>
          <cell r="B2090">
            <v>0</v>
          </cell>
          <cell r="C2090">
            <v>0</v>
          </cell>
          <cell r="D2090" t="str">
            <v>SUBTOTAL</v>
          </cell>
          <cell r="E2090">
            <v>0</v>
          </cell>
          <cell r="F2090">
            <v>0</v>
          </cell>
          <cell r="G2090">
            <v>0</v>
          </cell>
          <cell r="H2090">
            <v>0</v>
          </cell>
          <cell r="I2090">
            <v>0</v>
          </cell>
          <cell r="J2090">
            <v>75400</v>
          </cell>
        </row>
        <row r="2091">
          <cell r="A2091">
            <v>0</v>
          </cell>
          <cell r="B2091">
            <v>0</v>
          </cell>
          <cell r="C2091">
            <v>0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  <cell r="D2092" t="str">
            <v>TOTAL COSTO UNITARIO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0</v>
          </cell>
          <cell r="J2092">
            <v>378066</v>
          </cell>
        </row>
        <row r="2093">
          <cell r="A2093">
            <v>0</v>
          </cell>
          <cell r="B2093">
            <v>0</v>
          </cell>
          <cell r="C2093">
            <v>0</v>
          </cell>
          <cell r="D2093">
            <v>0</v>
          </cell>
          <cell r="E2093">
            <v>0</v>
          </cell>
          <cell r="F2093">
            <v>0</v>
          </cell>
          <cell r="H2093">
            <v>0</v>
          </cell>
          <cell r="I2093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NEXO 7"/>
      <sheetName val="AC2_AG96"/>
      <sheetName val="Formulario N° 4"/>
      <sheetName val="MATERIALES"/>
      <sheetName val="EQUIPO"/>
      <sheetName val="G.G"/>
      <sheetName val="Reprograma 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PVC BOC 4&quot; "/>
      <sheetName val="PTE IMP Y ESMALT"/>
      <sheetName val="REJILLA"/>
      <sheetName val="CTO BOCA 300 PSI"/>
      <sheetName val="PRECIOS"/>
      <sheetName val="LOCALIZACION"/>
      <sheetName val="CTO CICLOP "/>
      <sheetName val="AC 3 D 8&quot;"/>
      <sheetName val="AC 1 D 2"/>
      <sheetName val="AC 5 D 8"/>
      <sheetName val="ADAPTADOR 4&quot;"/>
      <sheetName val="VAL CORT 4"/>
      <sheetName val="UN ION 4&quot;"/>
      <sheetName val="SUMINISTRO TUB 4"/>
      <sheetName val="INSTALACION TUB 4&quot;"/>
      <sheetName val="INST TUB 3&quot;"/>
      <sheetName val="INST TUB 2 1,2 - 2&quot;"/>
      <sheetName val="INST TUB 1 1,2&quot; - 1 1,4&quot;"/>
      <sheetName val="INST TUB 1&quot; - 3,4&quot;"/>
      <sheetName val="INST TUB 1,2&quot;"/>
      <sheetName val="localizacion des"/>
      <sheetName val="CTO DESAR"/>
      <sheetName val="CTO 2000PSI SOLADO"/>
    </sheetNames>
    <sheetDataSet>
      <sheetData sheetId="0" refreshError="1">
        <row r="1">
          <cell r="A1">
            <v>1</v>
          </cell>
          <cell r="B1" t="str">
            <v>PISOS</v>
          </cell>
        </row>
        <row r="2">
          <cell r="A2" t="str">
            <v>Tipo Andes</v>
          </cell>
          <cell r="D2" t="str">
            <v>PRECIO</v>
          </cell>
        </row>
        <row r="3">
          <cell r="A3" t="str">
            <v>TERRA</v>
          </cell>
          <cell r="B3" t="str">
            <v>40x40cm</v>
          </cell>
          <cell r="C3" t="str">
            <v>1.60 M2</v>
          </cell>
          <cell r="G3" t="str">
            <v>45x45cm</v>
          </cell>
        </row>
        <row r="4">
          <cell r="A4" t="str">
            <v>EUCALIPTUS</v>
          </cell>
          <cell r="B4" t="str">
            <v>40x40cm</v>
          </cell>
          <cell r="C4" t="str">
            <v>1.60 M2</v>
          </cell>
        </row>
        <row r="5">
          <cell r="A5" t="str">
            <v>GLACIER</v>
          </cell>
          <cell r="B5" t="str">
            <v>40x40cm</v>
          </cell>
          <cell r="C5" t="str">
            <v>1.60 M2</v>
          </cell>
          <cell r="F5" t="str">
            <v>SHELL</v>
          </cell>
          <cell r="G5" t="str">
            <v>45x45cm</v>
          </cell>
        </row>
        <row r="6">
          <cell r="A6" t="str">
            <v>SIERRA</v>
          </cell>
          <cell r="B6" t="str">
            <v>40x40cm</v>
          </cell>
          <cell r="C6" t="str">
            <v>1.60 M2</v>
          </cell>
          <cell r="F6" t="str">
            <v>CORAL</v>
          </cell>
          <cell r="G6" t="str">
            <v>45x45cm</v>
          </cell>
        </row>
        <row r="8">
          <cell r="A8" t="str">
            <v>TIPO PONPEY</v>
          </cell>
          <cell r="D8" t="str">
            <v>PRECIO</v>
          </cell>
        </row>
        <row r="9">
          <cell r="A9" t="str">
            <v>AGATA</v>
          </cell>
          <cell r="B9" t="str">
            <v>45x45cm</v>
          </cell>
          <cell r="C9" t="str">
            <v>1.62 M2</v>
          </cell>
          <cell r="G9" t="str">
            <v>45x45cm</v>
          </cell>
        </row>
        <row r="10">
          <cell r="A10" t="str">
            <v>PERLA</v>
          </cell>
          <cell r="B10" t="str">
            <v>45x45cm</v>
          </cell>
          <cell r="C10" t="str">
            <v>1.62 M2</v>
          </cell>
          <cell r="G10" t="str">
            <v>45x45cm</v>
          </cell>
        </row>
        <row r="11">
          <cell r="A11" t="str">
            <v>SHELL</v>
          </cell>
          <cell r="B11" t="str">
            <v>45x45cm</v>
          </cell>
          <cell r="C11" t="str">
            <v>1.62 M2</v>
          </cell>
        </row>
        <row r="12">
          <cell r="A12" t="str">
            <v>CORAL</v>
          </cell>
          <cell r="B12" t="str">
            <v>45x45cm</v>
          </cell>
          <cell r="C12" t="str">
            <v>1.62 M2</v>
          </cell>
        </row>
        <row r="14">
          <cell r="A14" t="str">
            <v>TIP. PIEDRA CID</v>
          </cell>
          <cell r="D14" t="str">
            <v>PRECIO</v>
          </cell>
        </row>
        <row r="15">
          <cell r="A15" t="str">
            <v>DESERTSTONE</v>
          </cell>
          <cell r="B15" t="str">
            <v>45x45cm</v>
          </cell>
          <cell r="C15" t="str">
            <v>1.62 M2</v>
          </cell>
        </row>
        <row r="16">
          <cell r="A16" t="str">
            <v>CANYORED</v>
          </cell>
          <cell r="B16" t="str">
            <v>45x45cm</v>
          </cell>
          <cell r="C16" t="str">
            <v>1.62 M2</v>
          </cell>
        </row>
        <row r="17">
          <cell r="A17" t="str">
            <v>RIVERSAND</v>
          </cell>
          <cell r="B17" t="str">
            <v>45x45cm</v>
          </cell>
          <cell r="C17" t="str">
            <v>1.62 M2</v>
          </cell>
        </row>
        <row r="19">
          <cell r="A19" t="str">
            <v>ANTIQUE</v>
          </cell>
          <cell r="D19" t="str">
            <v>PRECIO</v>
          </cell>
        </row>
        <row r="20">
          <cell r="A20" t="str">
            <v>NOCE</v>
          </cell>
          <cell r="B20" t="str">
            <v>15 x15cm</v>
          </cell>
          <cell r="C20" t="str">
            <v>1.08 M2</v>
          </cell>
        </row>
        <row r="21">
          <cell r="B21" t="str">
            <v>30x30cm</v>
          </cell>
          <cell r="C21" t="str">
            <v>1.44 M2</v>
          </cell>
        </row>
        <row r="22">
          <cell r="B22" t="str">
            <v>40x40cm</v>
          </cell>
          <cell r="C22" t="str">
            <v>1.60 M2</v>
          </cell>
        </row>
        <row r="23">
          <cell r="A23" t="str">
            <v>BLANCO</v>
          </cell>
          <cell r="B23" t="str">
            <v>15 x15cm</v>
          </cell>
          <cell r="C23" t="str">
            <v>1.08 M2</v>
          </cell>
        </row>
        <row r="24">
          <cell r="B24" t="str">
            <v>30x30cm</v>
          </cell>
          <cell r="C24" t="str">
            <v>1.44 M2</v>
          </cell>
        </row>
        <row r="25">
          <cell r="B25" t="str">
            <v>40x40cm</v>
          </cell>
          <cell r="C25" t="str">
            <v>1.60 M2</v>
          </cell>
        </row>
        <row r="26">
          <cell r="A26" t="str">
            <v>BEIGE</v>
          </cell>
          <cell r="B26" t="str">
            <v>15 x15cm</v>
          </cell>
          <cell r="C26" t="str">
            <v>1.08 M2</v>
          </cell>
        </row>
        <row r="27">
          <cell r="B27" t="str">
            <v>30x30cm</v>
          </cell>
          <cell r="C27" t="str">
            <v>1.44 M2</v>
          </cell>
        </row>
        <row r="28">
          <cell r="B28" t="str">
            <v>40x40cm</v>
          </cell>
          <cell r="C28" t="str">
            <v>1.60 M2</v>
          </cell>
        </row>
        <row r="29">
          <cell r="A29" t="str">
            <v>TAUPE</v>
          </cell>
          <cell r="B29" t="str">
            <v>15 x15cm</v>
          </cell>
          <cell r="C29" t="str">
            <v>1.08 M2</v>
          </cell>
        </row>
        <row r="30">
          <cell r="B30" t="str">
            <v>30x30cm</v>
          </cell>
          <cell r="C30" t="str">
            <v>1.44 M2</v>
          </cell>
        </row>
        <row r="31">
          <cell r="B31" t="str">
            <v>40x40cm</v>
          </cell>
          <cell r="C31" t="str">
            <v>1.60 M2</v>
          </cell>
        </row>
        <row r="33">
          <cell r="A33" t="str">
            <v>BOTICCINO</v>
          </cell>
          <cell r="D33" t="str">
            <v>PRECIO</v>
          </cell>
        </row>
        <row r="34">
          <cell r="A34" t="str">
            <v>BEIGE</v>
          </cell>
          <cell r="B34" t="str">
            <v>30x30cm</v>
          </cell>
          <cell r="C34" t="str">
            <v>1.44 M2</v>
          </cell>
        </row>
        <row r="35">
          <cell r="B35" t="str">
            <v>40x40cm</v>
          </cell>
          <cell r="C35" t="str">
            <v>1.60 M2</v>
          </cell>
        </row>
        <row r="36">
          <cell r="A36" t="str">
            <v>CAFÉ</v>
          </cell>
          <cell r="B36" t="str">
            <v>30x30cm</v>
          </cell>
          <cell r="C36" t="str">
            <v>1.44 M2</v>
          </cell>
        </row>
        <row r="37">
          <cell r="B37" t="str">
            <v>40x40cm</v>
          </cell>
          <cell r="C37" t="str">
            <v>1.60 M2</v>
          </cell>
        </row>
        <row r="38">
          <cell r="A38" t="str">
            <v>ALMENDRA</v>
          </cell>
          <cell r="B38" t="str">
            <v>30x30cm</v>
          </cell>
          <cell r="C38" t="str">
            <v>1.44 M2</v>
          </cell>
        </row>
        <row r="39">
          <cell r="B39" t="str">
            <v>40x40cm</v>
          </cell>
          <cell r="C39" t="str">
            <v>1.60 M2</v>
          </cell>
        </row>
        <row r="41">
          <cell r="A41" t="str">
            <v>MARMOLIZADO MATE</v>
          </cell>
          <cell r="D41" t="str">
            <v>PRECIO</v>
          </cell>
        </row>
        <row r="42">
          <cell r="A42" t="str">
            <v>GRIS</v>
          </cell>
          <cell r="B42" t="str">
            <v>30x30cm</v>
          </cell>
          <cell r="C42" t="str">
            <v>1.44 M2</v>
          </cell>
        </row>
        <row r="43">
          <cell r="B43" t="str">
            <v>40x40cm</v>
          </cell>
          <cell r="C43" t="str">
            <v>1.60 M2</v>
          </cell>
        </row>
        <row r="44">
          <cell r="A44" t="str">
            <v>BEIGE</v>
          </cell>
          <cell r="B44" t="str">
            <v>30x30cm</v>
          </cell>
          <cell r="C44" t="str">
            <v>1.44 M2</v>
          </cell>
        </row>
        <row r="45">
          <cell r="B45" t="str">
            <v>40x40cm</v>
          </cell>
          <cell r="C45" t="str">
            <v>1.60 M2</v>
          </cell>
        </row>
        <row r="46">
          <cell r="A46" t="str">
            <v>VERONA</v>
          </cell>
          <cell r="B46" t="str">
            <v>30x30cm</v>
          </cell>
          <cell r="C46" t="str">
            <v>1.44 M2</v>
          </cell>
        </row>
        <row r="47">
          <cell r="B47" t="str">
            <v>40x40cm</v>
          </cell>
          <cell r="C47" t="str">
            <v>1.60 M2</v>
          </cell>
        </row>
        <row r="49">
          <cell r="A49" t="str">
            <v>GRANILLA</v>
          </cell>
          <cell r="D49" t="str">
            <v>PRECIO</v>
          </cell>
        </row>
        <row r="50">
          <cell r="A50" t="str">
            <v>GRIS</v>
          </cell>
          <cell r="B50" t="str">
            <v>30x30cm</v>
          </cell>
          <cell r="C50" t="str">
            <v>1.44 M2</v>
          </cell>
        </row>
        <row r="51">
          <cell r="A51" t="str">
            <v>NEGRO</v>
          </cell>
          <cell r="B51" t="str">
            <v>30x30cm</v>
          </cell>
          <cell r="C51" t="str">
            <v>1.44 M2</v>
          </cell>
        </row>
        <row r="52">
          <cell r="A52" t="str">
            <v>BLANCO</v>
          </cell>
          <cell r="B52" t="str">
            <v>30x30cm</v>
          </cell>
          <cell r="C52" t="str">
            <v>1.44 M2</v>
          </cell>
        </row>
        <row r="54">
          <cell r="A54" t="str">
            <v>ECOCERAMICA</v>
          </cell>
          <cell r="D54" t="str">
            <v>PRECIO</v>
          </cell>
        </row>
        <row r="55">
          <cell r="A55" t="str">
            <v>CREMA</v>
          </cell>
          <cell r="B55" t="str">
            <v>20x20cm</v>
          </cell>
          <cell r="C55" t="str">
            <v>1.60 M2</v>
          </cell>
        </row>
        <row r="56">
          <cell r="A56" t="str">
            <v>AZUL CIELO</v>
          </cell>
          <cell r="B56" t="str">
            <v>20x20cm</v>
          </cell>
          <cell r="C56" t="str">
            <v>1.60 M2</v>
          </cell>
        </row>
        <row r="57">
          <cell r="A57" t="str">
            <v>PISTACHO</v>
          </cell>
          <cell r="B57" t="str">
            <v>20x20cm</v>
          </cell>
          <cell r="C57" t="str">
            <v>1.60 M2</v>
          </cell>
        </row>
        <row r="58">
          <cell r="A58" t="str">
            <v>BLANCO</v>
          </cell>
          <cell r="B58" t="str">
            <v>20x20cm</v>
          </cell>
          <cell r="C58" t="str">
            <v>1.60 M2</v>
          </cell>
        </row>
        <row r="60">
          <cell r="A60" t="str">
            <v>DUROTECH</v>
          </cell>
          <cell r="D60" t="str">
            <v>PRECIO</v>
          </cell>
        </row>
        <row r="61">
          <cell r="A61" t="str">
            <v>BLANCO</v>
          </cell>
          <cell r="B61" t="str">
            <v>20x20cm</v>
          </cell>
          <cell r="C61" t="str">
            <v>1.60 M2</v>
          </cell>
        </row>
        <row r="62">
          <cell r="A62" t="str">
            <v>GRIS</v>
          </cell>
          <cell r="B62" t="str">
            <v>20x20cm</v>
          </cell>
          <cell r="C62" t="str">
            <v>1.60 M2</v>
          </cell>
        </row>
        <row r="63">
          <cell r="A63" t="str">
            <v>AZUL</v>
          </cell>
          <cell r="B63" t="str">
            <v>20x20cm</v>
          </cell>
          <cell r="C63" t="str">
            <v>1.60 M2</v>
          </cell>
        </row>
        <row r="69">
          <cell r="A69">
            <v>2</v>
          </cell>
          <cell r="B69" t="str">
            <v>ENCHAPES</v>
          </cell>
        </row>
        <row r="71">
          <cell r="A71" t="str">
            <v>FERRARA</v>
          </cell>
          <cell r="D71" t="str">
            <v>PRECIO</v>
          </cell>
        </row>
        <row r="72">
          <cell r="A72" t="str">
            <v>CAFÉ</v>
          </cell>
          <cell r="B72" t="str">
            <v>20x30</v>
          </cell>
          <cell r="C72" t="str">
            <v>1.60 M2</v>
          </cell>
        </row>
        <row r="73">
          <cell r="A73" t="str">
            <v>BLANCO</v>
          </cell>
          <cell r="B73" t="str">
            <v>20x30</v>
          </cell>
          <cell r="C73" t="str">
            <v>1.60 M2</v>
          </cell>
        </row>
        <row r="75">
          <cell r="A75" t="str">
            <v>SICILIA</v>
          </cell>
          <cell r="D75" t="str">
            <v>PRECIO</v>
          </cell>
        </row>
        <row r="76">
          <cell r="A76" t="str">
            <v>GRIS</v>
          </cell>
          <cell r="B76" t="str">
            <v>20x30</v>
          </cell>
          <cell r="C76" t="str">
            <v>1.80 M2</v>
          </cell>
        </row>
        <row r="77">
          <cell r="A77" t="str">
            <v>CAFÉ</v>
          </cell>
          <cell r="B77" t="str">
            <v>20x30</v>
          </cell>
          <cell r="C77" t="str">
            <v>1.80 M2</v>
          </cell>
        </row>
        <row r="78">
          <cell r="A78" t="str">
            <v>VERDE</v>
          </cell>
          <cell r="B78" t="str">
            <v>20x30</v>
          </cell>
          <cell r="C78" t="str">
            <v>1.80 M2</v>
          </cell>
        </row>
        <row r="87">
          <cell r="A87">
            <v>3</v>
          </cell>
          <cell r="B87" t="str">
            <v>CONBINACION PISO Y ENCHAPE</v>
          </cell>
        </row>
        <row r="89">
          <cell r="A89" t="str">
            <v>MEDITERRANEO</v>
          </cell>
        </row>
        <row r="90">
          <cell r="A90" t="str">
            <v>Pared:</v>
          </cell>
          <cell r="C90" t="str">
            <v>Pared:</v>
          </cell>
        </row>
        <row r="91">
          <cell r="A91" t="str">
            <v>Mediterráneo pared coral y menta</v>
          </cell>
          <cell r="C91" t="str">
            <v>Mediterráneo pared azul celeste y vinotinto</v>
          </cell>
        </row>
        <row r="92">
          <cell r="A92" t="str">
            <v>Piso:</v>
          </cell>
          <cell r="C92" t="str">
            <v>Piso:</v>
          </cell>
        </row>
        <row r="93">
          <cell r="A93" t="str">
            <v>Mediterráneo menta</v>
          </cell>
          <cell r="C93" t="str">
            <v>Mediterráneo azul celeste</v>
          </cell>
        </row>
        <row r="95">
          <cell r="A95" t="str">
            <v>Pared:</v>
          </cell>
          <cell r="C95" t="str">
            <v>Pared:</v>
          </cell>
        </row>
        <row r="96">
          <cell r="A96" t="str">
            <v>Mediterráneo pared amarillo y verde</v>
          </cell>
          <cell r="C96" t="str">
            <v>Mediterráneo pared vinotinto y blanco</v>
          </cell>
        </row>
        <row r="97">
          <cell r="A97" t="str">
            <v>Piso:</v>
          </cell>
          <cell r="C97" t="str">
            <v>Piso:</v>
          </cell>
        </row>
        <row r="98">
          <cell r="A98" t="str">
            <v>Mediterráneo amarillo</v>
          </cell>
          <cell r="C98" t="str">
            <v>Mediterráneo vinotinto y menta</v>
          </cell>
        </row>
        <row r="100">
          <cell r="A100" t="str">
            <v>Pared:</v>
          </cell>
          <cell r="C100" t="str">
            <v>Pared:</v>
          </cell>
        </row>
        <row r="101">
          <cell r="A101" t="str">
            <v>Mediterráneo pared verde y azul celeste</v>
          </cell>
          <cell r="C101" t="str">
            <v>Mediterráneo pared azul celeste y verde</v>
          </cell>
        </row>
        <row r="102">
          <cell r="A102" t="str">
            <v>Piso:</v>
          </cell>
          <cell r="C102" t="str">
            <v>Piso:</v>
          </cell>
        </row>
        <row r="103">
          <cell r="A103" t="str">
            <v xml:space="preserve">Gres </v>
          </cell>
          <cell r="C103" t="str">
            <v>Mediterráneo azul</v>
          </cell>
        </row>
        <row r="128">
          <cell r="A128" t="str">
            <v>CENEFAS</v>
          </cell>
        </row>
        <row r="129">
          <cell r="A129" t="str">
            <v>CENEFA CREMA MARFIL LIGHT</v>
          </cell>
          <cell r="C129" t="str">
            <v>14.5 x40cm</v>
          </cell>
          <cell r="D129" t="str">
            <v>Unidad</v>
          </cell>
        </row>
        <row r="130">
          <cell r="A130" t="str">
            <v>ESQUINERO CREMA MARFIL LIGHT</v>
          </cell>
          <cell r="C130" t="str">
            <v>14.5 x14.5cm</v>
          </cell>
          <cell r="D130" t="str">
            <v>Unidad</v>
          </cell>
        </row>
        <row r="131">
          <cell r="A131" t="str">
            <v>CENEFA CREMA MARFIL</v>
          </cell>
          <cell r="C131" t="str">
            <v>14.5 x40cm</v>
          </cell>
          <cell r="D131" t="str">
            <v>Unidad</v>
          </cell>
        </row>
        <row r="132">
          <cell r="A132" t="str">
            <v>ESQUINERO CREMA MARFIL</v>
          </cell>
          <cell r="C132" t="str">
            <v>14.5 x14.5cm</v>
          </cell>
          <cell r="D132" t="str">
            <v>Unidad</v>
          </cell>
        </row>
        <row r="133">
          <cell r="A133" t="str">
            <v>CENEFA ALABASTRO</v>
          </cell>
          <cell r="C133" t="str">
            <v>10.5 x40cm</v>
          </cell>
          <cell r="D133" t="str">
            <v>Unidad</v>
          </cell>
        </row>
        <row r="134">
          <cell r="A134" t="str">
            <v>ESQUINERO ALABASTRO</v>
          </cell>
          <cell r="C134" t="str">
            <v>10.5 x10.5cm</v>
          </cell>
          <cell r="D134" t="str">
            <v>Unidad</v>
          </cell>
        </row>
        <row r="186">
          <cell r="A186" t="str">
            <v>PIEZAS ESPECIALES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"/>
      <sheetName val="CANTIDADES DE OBRA"/>
    </sheetNames>
    <sheetDataSet>
      <sheetData sheetId="0">
        <row r="1">
          <cell r="A1" t="str">
            <v>BASE DE DATOS TITULOS</v>
          </cell>
        </row>
        <row r="2">
          <cell r="A2" t="str">
            <v>LUGAR</v>
          </cell>
          <cell r="B2" t="str">
            <v xml:space="preserve"> DEPARTAMENTO DE CUNDINAMARCA</v>
          </cell>
        </row>
        <row r="3">
          <cell r="A3" t="str">
            <v>ENTIDAD</v>
          </cell>
          <cell r="B3" t="str">
            <v>SECRETARIA DE OBRAS PUBLICAS</v>
          </cell>
        </row>
        <row r="5">
          <cell r="A5" t="str">
            <v>OBRA</v>
          </cell>
          <cell r="B5" t="str">
            <v>AMPLIACION, MEJORAMIENTO, OBRAS DE ARTE Y PAVIMENTACION DE LA CARRETERA PUENTE VIRGINIA</v>
          </cell>
        </row>
        <row r="6">
          <cell r="A6" t="str">
            <v>MUNICIPIO</v>
          </cell>
          <cell r="B6" t="str">
            <v>ZIPAQUIRA</v>
          </cell>
        </row>
        <row r="7">
          <cell r="A7" t="str">
            <v>LOCALIDAD</v>
          </cell>
          <cell r="B7" t="str">
            <v>PUENTE VIRGINIA</v>
          </cell>
        </row>
        <row r="8">
          <cell r="A8" t="str">
            <v>OBJETO</v>
          </cell>
          <cell r="B8" t="str">
            <v>AMPLIACION, MEJORAMIENTO, OBRAS DE ARTE Y PAVIMENTACION</v>
          </cell>
        </row>
        <row r="9">
          <cell r="A9" t="str">
            <v>LIC. No</v>
          </cell>
          <cell r="B9" t="str">
            <v>SOP-15-96</v>
          </cell>
        </row>
        <row r="11">
          <cell r="A11" t="str">
            <v>BASE DE DATOS MATERIALES</v>
          </cell>
        </row>
        <row r="12">
          <cell r="A12" t="str">
            <v>CODIGO</v>
          </cell>
          <cell r="B12" t="str">
            <v>DESCRIPCION</v>
          </cell>
          <cell r="C12" t="str">
            <v>UN</v>
          </cell>
          <cell r="D12" t="str">
            <v>VALOR UNITARIO</v>
          </cell>
        </row>
        <row r="13">
          <cell r="A13" t="str">
            <v>M1000</v>
          </cell>
          <cell r="B13" t="str">
            <v>Concretos:</v>
          </cell>
        </row>
        <row r="14">
          <cell r="A14" t="str">
            <v>M1001</v>
          </cell>
          <cell r="B14" t="str">
            <v>Concreto 1500PSI</v>
          </cell>
          <cell r="C14" t="str">
            <v>M³</v>
          </cell>
          <cell r="D14">
            <v>87687.5</v>
          </cell>
        </row>
        <row r="15">
          <cell r="A15" t="str">
            <v>M1002</v>
          </cell>
          <cell r="B15" t="str">
            <v>Concreto 2000PSI</v>
          </cell>
          <cell r="C15" t="str">
            <v>M³</v>
          </cell>
          <cell r="D15">
            <v>92375</v>
          </cell>
        </row>
        <row r="16">
          <cell r="A16" t="str">
            <v>M1003</v>
          </cell>
          <cell r="B16" t="str">
            <v>Concreto 2500PSI</v>
          </cell>
          <cell r="C16" t="str">
            <v>M³</v>
          </cell>
          <cell r="D16">
            <v>94750</v>
          </cell>
        </row>
        <row r="17">
          <cell r="A17" t="str">
            <v>M1004</v>
          </cell>
          <cell r="B17" t="str">
            <v>Concreto 3000PSI</v>
          </cell>
          <cell r="C17" t="str">
            <v>M³</v>
          </cell>
          <cell r="D17">
            <v>100000</v>
          </cell>
        </row>
        <row r="18">
          <cell r="A18" t="str">
            <v>M1005</v>
          </cell>
          <cell r="B18" t="str">
            <v>Concreto 3500PSI</v>
          </cell>
          <cell r="C18" t="str">
            <v>M³</v>
          </cell>
          <cell r="D18">
            <v>105375</v>
          </cell>
        </row>
        <row r="19">
          <cell r="A19" t="str">
            <v>M1006</v>
          </cell>
          <cell r="B19" t="str">
            <v>Concreto 4000PSI</v>
          </cell>
          <cell r="C19" t="str">
            <v>M³</v>
          </cell>
          <cell r="D19">
            <v>108250</v>
          </cell>
        </row>
        <row r="20">
          <cell r="A20" t="str">
            <v>M1007</v>
          </cell>
          <cell r="B20" t="str">
            <v>Concreto 4500PSI</v>
          </cell>
          <cell r="C20" t="str">
            <v>M³</v>
          </cell>
          <cell r="D20">
            <v>112500</v>
          </cell>
        </row>
        <row r="21">
          <cell r="A21" t="str">
            <v>M1008</v>
          </cell>
          <cell r="B21" t="str">
            <v>Concreto 5000PSI</v>
          </cell>
          <cell r="C21" t="str">
            <v>M³</v>
          </cell>
          <cell r="D21">
            <v>116875</v>
          </cell>
        </row>
        <row r="22">
          <cell r="A22" t="str">
            <v>M1009</v>
          </cell>
          <cell r="B22" t="str">
            <v>Concreto 6000PSI</v>
          </cell>
          <cell r="C22" t="str">
            <v>M³</v>
          </cell>
          <cell r="D22">
            <v>129375</v>
          </cell>
        </row>
        <row r="23">
          <cell r="A23" t="str">
            <v>M1010</v>
          </cell>
          <cell r="B23" t="str">
            <v>Concreto clase F</v>
          </cell>
          <cell r="C23" t="str">
            <v>M³</v>
          </cell>
          <cell r="D23">
            <v>67860</v>
          </cell>
        </row>
        <row r="24">
          <cell r="A24" t="str">
            <v>M2000</v>
          </cell>
          <cell r="B24" t="str">
            <v>Maderas:</v>
          </cell>
        </row>
        <row r="25">
          <cell r="A25" t="str">
            <v>M2001</v>
          </cell>
          <cell r="B25" t="str">
            <v>Cerco ordinario: 3m</v>
          </cell>
          <cell r="C25" t="str">
            <v>ML</v>
          </cell>
          <cell r="D25">
            <v>1416.25</v>
          </cell>
        </row>
        <row r="26">
          <cell r="A26" t="str">
            <v>M2002</v>
          </cell>
          <cell r="B26" t="str">
            <v>Cerco ordinario: 4m</v>
          </cell>
          <cell r="C26" t="str">
            <v>ML</v>
          </cell>
          <cell r="D26">
            <v>1562.5</v>
          </cell>
        </row>
        <row r="27">
          <cell r="A27" t="str">
            <v>M2003</v>
          </cell>
          <cell r="B27" t="str">
            <v>Cerco ordinario: 6m</v>
          </cell>
          <cell r="C27" t="str">
            <v>ML</v>
          </cell>
          <cell r="D27">
            <v>2291.25</v>
          </cell>
        </row>
        <row r="28">
          <cell r="A28" t="str">
            <v>M2004</v>
          </cell>
          <cell r="B28" t="str">
            <v>Guardaescoba cedro 6 cm</v>
          </cell>
          <cell r="C28" t="str">
            <v>ML</v>
          </cell>
          <cell r="D28">
            <v>812.5</v>
          </cell>
        </row>
        <row r="29">
          <cell r="A29" t="str">
            <v>M2005</v>
          </cell>
          <cell r="B29" t="str">
            <v>Guardaescoba cedro 8 cm</v>
          </cell>
          <cell r="C29" t="str">
            <v>ML</v>
          </cell>
          <cell r="D29">
            <v>3750</v>
          </cell>
        </row>
        <row r="30">
          <cell r="A30" t="str">
            <v>M2006</v>
          </cell>
          <cell r="B30" t="str">
            <v>Guardaescoba guayacán</v>
          </cell>
          <cell r="C30" t="str">
            <v>ML</v>
          </cell>
          <cell r="D30">
            <v>5000</v>
          </cell>
        </row>
        <row r="31">
          <cell r="A31" t="str">
            <v>M2007</v>
          </cell>
          <cell r="B31" t="str">
            <v>Guardaescoba virola 6 cm</v>
          </cell>
          <cell r="C31" t="str">
            <v>ML</v>
          </cell>
          <cell r="D31">
            <v>1250</v>
          </cell>
        </row>
        <row r="32">
          <cell r="A32" t="str">
            <v>M2008</v>
          </cell>
          <cell r="B32" t="str">
            <v>Guardaescoba virola 8 cm</v>
          </cell>
          <cell r="C32" t="str">
            <v>ML</v>
          </cell>
          <cell r="D32">
            <v>2500</v>
          </cell>
        </row>
        <row r="33">
          <cell r="A33" t="str">
            <v>M2009</v>
          </cell>
          <cell r="B33" t="str">
            <v>Repisa-Ordinario 3m</v>
          </cell>
          <cell r="C33" t="str">
            <v>ML</v>
          </cell>
          <cell r="D33">
            <v>707.5</v>
          </cell>
        </row>
        <row r="34">
          <cell r="A34" t="str">
            <v>M2010</v>
          </cell>
          <cell r="B34" t="str">
            <v>Repisa-ordinaria 4m</v>
          </cell>
          <cell r="C34" t="str">
            <v>ML</v>
          </cell>
          <cell r="D34">
            <v>781.25</v>
          </cell>
        </row>
        <row r="35">
          <cell r="A35" t="str">
            <v>M2011</v>
          </cell>
          <cell r="B35" t="str">
            <v>Repisa-ordinaria 6m</v>
          </cell>
          <cell r="C35" t="str">
            <v>ML</v>
          </cell>
          <cell r="D35">
            <v>1145</v>
          </cell>
        </row>
        <row r="36">
          <cell r="A36" t="str">
            <v>M2012</v>
          </cell>
          <cell r="B36" t="str">
            <v>Planchon-ordinario 3m</v>
          </cell>
          <cell r="C36" t="str">
            <v>ML</v>
          </cell>
          <cell r="D36">
            <v>1332.5</v>
          </cell>
        </row>
        <row r="37">
          <cell r="A37" t="str">
            <v>M2013</v>
          </cell>
          <cell r="B37" t="str">
            <v>Planchon-ordinario 4m</v>
          </cell>
          <cell r="C37" t="str">
            <v>ML</v>
          </cell>
          <cell r="D37">
            <v>1562.5</v>
          </cell>
        </row>
        <row r="38">
          <cell r="A38" t="str">
            <v>M2014</v>
          </cell>
          <cell r="B38" t="str">
            <v>Planchon-ordinario 6m</v>
          </cell>
          <cell r="C38" t="str">
            <v>ML</v>
          </cell>
          <cell r="D38">
            <v>2261.25</v>
          </cell>
        </row>
        <row r="39">
          <cell r="A39" t="str">
            <v>M2015</v>
          </cell>
          <cell r="B39" t="str">
            <v xml:space="preserve">Listón de chapa </v>
          </cell>
          <cell r="C39" t="str">
            <v>ML</v>
          </cell>
          <cell r="D39">
            <v>462.5</v>
          </cell>
        </row>
        <row r="40">
          <cell r="A40" t="str">
            <v>M2016</v>
          </cell>
          <cell r="B40" t="str">
            <v>Listón de ordinario</v>
          </cell>
          <cell r="C40" t="str">
            <v>ML</v>
          </cell>
          <cell r="D40">
            <v>152</v>
          </cell>
        </row>
        <row r="41">
          <cell r="A41" t="str">
            <v>M2017</v>
          </cell>
          <cell r="B41" t="str">
            <v>Listón de Cedro Macho 5x2 cm</v>
          </cell>
          <cell r="C41" t="str">
            <v>ML</v>
          </cell>
          <cell r="D41">
            <v>1250</v>
          </cell>
        </row>
        <row r="42">
          <cell r="A42" t="str">
            <v>M2018</v>
          </cell>
          <cell r="B42" t="str">
            <v>Tabla burra ordinario 0,30</v>
          </cell>
          <cell r="C42" t="str">
            <v>ML</v>
          </cell>
          <cell r="D42">
            <v>1416.25</v>
          </cell>
        </row>
        <row r="43">
          <cell r="A43" t="str">
            <v>M2019</v>
          </cell>
          <cell r="B43" t="str">
            <v>Guadua 6m</v>
          </cell>
          <cell r="C43" t="str">
            <v>BT</v>
          </cell>
          <cell r="D43">
            <v>2500</v>
          </cell>
        </row>
        <row r="44">
          <cell r="A44" t="str">
            <v>M2020</v>
          </cell>
          <cell r="B44" t="str">
            <v>Durmiente - abarco 4m</v>
          </cell>
          <cell r="C44" t="str">
            <v>ML</v>
          </cell>
          <cell r="D44">
            <v>2600</v>
          </cell>
        </row>
        <row r="45">
          <cell r="A45" t="str">
            <v>M3000</v>
          </cell>
          <cell r="B45" t="str">
            <v>Cementos:</v>
          </cell>
        </row>
        <row r="46">
          <cell r="A46" t="str">
            <v>M3001</v>
          </cell>
          <cell r="B46" t="str">
            <v>Cemento gris</v>
          </cell>
          <cell r="C46" t="str">
            <v>KG</v>
          </cell>
          <cell r="D46">
            <v>250</v>
          </cell>
        </row>
        <row r="47">
          <cell r="A47" t="str">
            <v>M3002</v>
          </cell>
          <cell r="B47" t="str">
            <v>Cemento gris en deposito [por bulto]</v>
          </cell>
          <cell r="C47" t="str">
            <v>KG</v>
          </cell>
          <cell r="D47">
            <v>142.5</v>
          </cell>
        </row>
        <row r="48">
          <cell r="A48" t="str">
            <v>M3003</v>
          </cell>
          <cell r="B48" t="str">
            <v>Cemento gris PDR&lt;20 T</v>
          </cell>
          <cell r="C48" t="str">
            <v>KG</v>
          </cell>
          <cell r="D48">
            <v>137.5</v>
          </cell>
        </row>
        <row r="49">
          <cell r="A49" t="str">
            <v>M3004</v>
          </cell>
          <cell r="B49" t="str">
            <v>Cemento gris PDR&gt;20 T</v>
          </cell>
          <cell r="C49" t="str">
            <v>KG</v>
          </cell>
          <cell r="D49">
            <v>121.25</v>
          </cell>
        </row>
        <row r="50">
          <cell r="A50" t="str">
            <v>M3005</v>
          </cell>
          <cell r="B50" t="str">
            <v>Cemento blanco</v>
          </cell>
          <cell r="C50" t="str">
            <v>KG</v>
          </cell>
          <cell r="D50">
            <v>500</v>
          </cell>
        </row>
        <row r="51">
          <cell r="A51" t="str">
            <v>M4000</v>
          </cell>
          <cell r="B51" t="str">
            <v>Hierro y Aceros:</v>
          </cell>
        </row>
        <row r="52">
          <cell r="A52" t="str">
            <v>M4001</v>
          </cell>
          <cell r="B52" t="str">
            <v>Acero fig. diam.1/4" fy=37000PSI [laminados Andino]</v>
          </cell>
          <cell r="C52" t="str">
            <v>KG</v>
          </cell>
          <cell r="D52">
            <v>566</v>
          </cell>
        </row>
        <row r="53">
          <cell r="A53" t="str">
            <v>M4002</v>
          </cell>
          <cell r="B53" t="str">
            <v>Acero fig. diam.3/8" fy=37000PSI [laminados Andino]</v>
          </cell>
          <cell r="C53" t="str">
            <v>KG</v>
          </cell>
          <cell r="D53">
            <v>538.65</v>
          </cell>
        </row>
        <row r="54">
          <cell r="A54" t="str">
            <v>M4003</v>
          </cell>
          <cell r="B54" t="str">
            <v>Acero fig. diam.1" fy=60000PSI [laminados Andino]</v>
          </cell>
          <cell r="C54" t="str">
            <v>KG</v>
          </cell>
          <cell r="D54">
            <v>560.03</v>
          </cell>
        </row>
        <row r="55">
          <cell r="A55" t="str">
            <v>M4004</v>
          </cell>
          <cell r="B55" t="str">
            <v>Acero fig. diam.1/2" fy=60000PSI [laminados Andino]</v>
          </cell>
          <cell r="C55" t="str">
            <v>KG</v>
          </cell>
          <cell r="D55">
            <v>584.25</v>
          </cell>
        </row>
        <row r="56">
          <cell r="A56" t="str">
            <v>M4005</v>
          </cell>
          <cell r="B56" t="str">
            <v>Acero fig. diam.3/4" fy=60000PSI [laminados Andino]</v>
          </cell>
          <cell r="C56" t="str">
            <v>KG</v>
          </cell>
          <cell r="D56">
            <v>574.28</v>
          </cell>
        </row>
        <row r="57">
          <cell r="A57" t="str">
            <v>M4006</v>
          </cell>
          <cell r="B57" t="str">
            <v>Acero fig. diam.5/8" fy=60000PSI [laminados Andino]</v>
          </cell>
          <cell r="C57" t="str">
            <v>KG</v>
          </cell>
          <cell r="D57">
            <v>574.28</v>
          </cell>
        </row>
        <row r="58">
          <cell r="A58" t="str">
            <v>M4007</v>
          </cell>
          <cell r="B58" t="str">
            <v>Acero fig. diam.7/8" fy=60000PSI [laminados Andino]</v>
          </cell>
          <cell r="C58" t="str">
            <v>KG</v>
          </cell>
          <cell r="D58">
            <v>560.03</v>
          </cell>
        </row>
        <row r="59">
          <cell r="A59" t="str">
            <v>M4008</v>
          </cell>
          <cell r="B59" t="str">
            <v>Recto diam.1/2" fy=60000PSI</v>
          </cell>
          <cell r="C59" t="str">
            <v>ML</v>
          </cell>
          <cell r="D59">
            <v>538.65</v>
          </cell>
        </row>
        <row r="60">
          <cell r="A60" t="str">
            <v>M4009</v>
          </cell>
          <cell r="B60" t="str">
            <v>Recto diam.1/4" fy=37000PSI</v>
          </cell>
          <cell r="C60" t="str">
            <v>KG</v>
          </cell>
          <cell r="D60">
            <v>528.67999999999995</v>
          </cell>
        </row>
        <row r="61">
          <cell r="A61" t="str">
            <v>M4010</v>
          </cell>
          <cell r="B61" t="str">
            <v>Recto diam.3/8" fy=37000PSI</v>
          </cell>
          <cell r="C61" t="str">
            <v>KG</v>
          </cell>
          <cell r="D61">
            <v>507.3</v>
          </cell>
        </row>
        <row r="62">
          <cell r="A62" t="str">
            <v>M4011</v>
          </cell>
          <cell r="B62" t="str">
            <v>Hierro figurado diam.1/2" A-60</v>
          </cell>
          <cell r="C62" t="str">
            <v>KG</v>
          </cell>
          <cell r="D62">
            <v>562.88</v>
          </cell>
        </row>
        <row r="63">
          <cell r="A63" t="str">
            <v>M4012</v>
          </cell>
          <cell r="B63" t="str">
            <v>Hierro figurado diam.1/4" A-37</v>
          </cell>
          <cell r="C63" t="str">
            <v>KG</v>
          </cell>
          <cell r="D63">
            <v>532.95000000000005</v>
          </cell>
        </row>
        <row r="64">
          <cell r="A64" t="str">
            <v>M4013</v>
          </cell>
          <cell r="B64" t="str">
            <v>Hierro figurado diam.3/8" A-37</v>
          </cell>
          <cell r="C64" t="str">
            <v>KG</v>
          </cell>
          <cell r="D64">
            <v>507.3</v>
          </cell>
        </row>
        <row r="65">
          <cell r="A65" t="str">
            <v>M4014</v>
          </cell>
          <cell r="B65" t="str">
            <v>En chipa diam.1/4"</v>
          </cell>
          <cell r="C65" t="str">
            <v>KG</v>
          </cell>
          <cell r="D65">
            <v>621.01</v>
          </cell>
        </row>
        <row r="66">
          <cell r="A66" t="str">
            <v>M4015</v>
          </cell>
          <cell r="B66" t="str">
            <v>En chipa diam.3/8" y 1/2"</v>
          </cell>
          <cell r="C66" t="str">
            <v>KG</v>
          </cell>
          <cell r="D66">
            <v>595.79</v>
          </cell>
        </row>
        <row r="67">
          <cell r="A67" t="str">
            <v>M4016</v>
          </cell>
          <cell r="B67" t="str">
            <v>Red. corrugado diam.1"</v>
          </cell>
          <cell r="C67" t="str">
            <v>TON</v>
          </cell>
          <cell r="D67">
            <v>605910</v>
          </cell>
        </row>
        <row r="68">
          <cell r="A68" t="str">
            <v>M4017</v>
          </cell>
          <cell r="B68" t="str">
            <v>Red. corrugado diam.1/2"</v>
          </cell>
          <cell r="C68" t="str">
            <v>TON</v>
          </cell>
          <cell r="D68">
            <v>631845</v>
          </cell>
        </row>
        <row r="69">
          <cell r="A69" t="str">
            <v>M4018</v>
          </cell>
          <cell r="B69" t="str">
            <v>Red. corrugado 12mm</v>
          </cell>
          <cell r="C69" t="str">
            <v>TON</v>
          </cell>
          <cell r="D69">
            <v>631845</v>
          </cell>
        </row>
        <row r="70">
          <cell r="A70" t="str">
            <v>M4019</v>
          </cell>
          <cell r="B70" t="str">
            <v>Red. corrugado diam.3/4"</v>
          </cell>
          <cell r="C70" t="str">
            <v>TON</v>
          </cell>
          <cell r="D70">
            <v>619732.5</v>
          </cell>
        </row>
        <row r="71">
          <cell r="A71" t="str">
            <v>M4020</v>
          </cell>
          <cell r="B71" t="str">
            <v>Red. corrugado diam.3/8"</v>
          </cell>
          <cell r="C71" t="str">
            <v>TON</v>
          </cell>
          <cell r="D71">
            <v>631845</v>
          </cell>
        </row>
        <row r="72">
          <cell r="A72" t="str">
            <v>M4021</v>
          </cell>
          <cell r="B72" t="str">
            <v>Red. corrugado diam.5/8"</v>
          </cell>
          <cell r="C72" t="str">
            <v>TON</v>
          </cell>
          <cell r="D72">
            <v>619732.5</v>
          </cell>
        </row>
        <row r="73">
          <cell r="A73" t="str">
            <v>M4022</v>
          </cell>
          <cell r="B73" t="str">
            <v>Red. corrugado diam.7/8"</v>
          </cell>
          <cell r="C73" t="str">
            <v>TON</v>
          </cell>
          <cell r="D73">
            <v>605910</v>
          </cell>
        </row>
        <row r="74">
          <cell r="A74" t="str">
            <v>M4023</v>
          </cell>
          <cell r="B74" t="str">
            <v>Red. corrugado diam.1-1/4"</v>
          </cell>
          <cell r="C74" t="str">
            <v>TON</v>
          </cell>
          <cell r="D74">
            <v>648090</v>
          </cell>
        </row>
        <row r="75">
          <cell r="A75" t="str">
            <v>M4024</v>
          </cell>
          <cell r="B75" t="str">
            <v>Red. corrugado diam.1-1/8"</v>
          </cell>
          <cell r="C75" t="str">
            <v>TON</v>
          </cell>
          <cell r="D75">
            <v>648090</v>
          </cell>
        </row>
        <row r="76">
          <cell r="A76" t="str">
            <v>M4025</v>
          </cell>
          <cell r="B76" t="str">
            <v>Red. corrugado diam.1-3/8"</v>
          </cell>
          <cell r="C76" t="str">
            <v>TON</v>
          </cell>
          <cell r="D76">
            <v>648090</v>
          </cell>
        </row>
        <row r="77">
          <cell r="A77" t="str">
            <v>M4026</v>
          </cell>
          <cell r="B77" t="str">
            <v>Puntilla hasta 4"</v>
          </cell>
          <cell r="C77" t="str">
            <v>TON</v>
          </cell>
          <cell r="D77">
            <v>978637.5</v>
          </cell>
        </row>
        <row r="78">
          <cell r="A78" t="str">
            <v>M4027</v>
          </cell>
          <cell r="B78" t="str">
            <v>Puntilla C/cabeza 2"</v>
          </cell>
          <cell r="C78" t="str">
            <v>LB</v>
          </cell>
          <cell r="D78">
            <v>506</v>
          </cell>
        </row>
        <row r="79">
          <cell r="A79" t="str">
            <v>M4028</v>
          </cell>
          <cell r="B79" t="str">
            <v>Varilla 1 liso [CYRGO]</v>
          </cell>
          <cell r="C79" t="str">
            <v>UN</v>
          </cell>
          <cell r="D79">
            <v>14185.88</v>
          </cell>
        </row>
        <row r="80">
          <cell r="A80" t="str">
            <v>M4029</v>
          </cell>
          <cell r="B80" t="str">
            <v>Varilla 1x12m fy=60000PSI [CYRGO]</v>
          </cell>
          <cell r="C80" t="str">
            <v>ML</v>
          </cell>
          <cell r="D80">
            <v>2224.4299999999998</v>
          </cell>
        </row>
        <row r="81">
          <cell r="A81" t="str">
            <v>M4030</v>
          </cell>
          <cell r="B81" t="str">
            <v>Varilla 1x6m fy=60000PSI [CYRGO]</v>
          </cell>
          <cell r="C81" t="str">
            <v>UN</v>
          </cell>
          <cell r="D81">
            <v>2232.98</v>
          </cell>
        </row>
        <row r="82">
          <cell r="A82" t="str">
            <v>M4031</v>
          </cell>
          <cell r="B82" t="str">
            <v>Varilla 1/2x12m fy=60000PSI [CYRGO]</v>
          </cell>
          <cell r="C82" t="str">
            <v>ML</v>
          </cell>
          <cell r="D82">
            <v>591.38</v>
          </cell>
        </row>
        <row r="83">
          <cell r="A83" t="str">
            <v>M4032</v>
          </cell>
          <cell r="B83" t="str">
            <v>Varilla 1/2x6m liso [comercializadora de ladrillos]</v>
          </cell>
          <cell r="C83" t="str">
            <v>ML</v>
          </cell>
          <cell r="D83">
            <v>3500</v>
          </cell>
        </row>
        <row r="84">
          <cell r="A84" t="str">
            <v>M4033</v>
          </cell>
          <cell r="B84" t="str">
            <v>Varilla 1/2x6m fy=60000PSI [CYRGO]</v>
          </cell>
          <cell r="C84" t="str">
            <v>UN</v>
          </cell>
          <cell r="D84">
            <v>583.04999999999995</v>
          </cell>
        </row>
        <row r="85">
          <cell r="A85" t="str">
            <v>M4034</v>
          </cell>
          <cell r="B85" t="str">
            <v>Varilla 10,5mm liso [DIACO-al por mayor]</v>
          </cell>
          <cell r="C85" t="str">
            <v>KG</v>
          </cell>
          <cell r="D85">
            <v>611.04</v>
          </cell>
        </row>
        <row r="86">
          <cell r="A86" t="str">
            <v>M4035</v>
          </cell>
          <cell r="B86" t="str">
            <v>Varilla 12mm liso [DIACO-al por mayor]</v>
          </cell>
          <cell r="C86" t="str">
            <v>KG</v>
          </cell>
          <cell r="D86">
            <v>611.04</v>
          </cell>
        </row>
        <row r="87">
          <cell r="A87" t="str">
            <v>M4036</v>
          </cell>
          <cell r="B87" t="str">
            <v>Varilla 15mm [CYRGO]</v>
          </cell>
          <cell r="C87" t="str">
            <v>UN</v>
          </cell>
          <cell r="D87">
            <v>4423.2</v>
          </cell>
        </row>
        <row r="88">
          <cell r="A88" t="str">
            <v>M4037</v>
          </cell>
          <cell r="B88" t="str">
            <v>Varilla 3/4 liso [CYRGO]</v>
          </cell>
          <cell r="C88" t="str">
            <v>UN</v>
          </cell>
          <cell r="D88">
            <v>8086.88</v>
          </cell>
        </row>
        <row r="89">
          <cell r="A89" t="str">
            <v>M4038</v>
          </cell>
          <cell r="B89" t="str">
            <v>Varilla 3/4x6m [comercializadora de ladrillos]</v>
          </cell>
          <cell r="C89" t="str">
            <v>ML</v>
          </cell>
          <cell r="D89">
            <v>2500</v>
          </cell>
        </row>
        <row r="90">
          <cell r="A90" t="str">
            <v>M4039</v>
          </cell>
          <cell r="B90" t="str">
            <v>Varilla 3/4x12m fy=60000PSI [CYRGO]</v>
          </cell>
          <cell r="C90" t="str">
            <v>ML</v>
          </cell>
          <cell r="D90">
            <v>1292.48</v>
          </cell>
        </row>
        <row r="91">
          <cell r="A91" t="str">
            <v>M4040</v>
          </cell>
          <cell r="B91" t="str">
            <v>Varilla 3/8x6m [comercializadora de ladrillos]</v>
          </cell>
          <cell r="C91" t="str">
            <v>ML</v>
          </cell>
          <cell r="D91">
            <v>375</v>
          </cell>
        </row>
        <row r="92">
          <cell r="A92" t="str">
            <v>M4041</v>
          </cell>
          <cell r="B92" t="str">
            <v>Varilla 5/8x12m fy=60000PSI [CYRGO]</v>
          </cell>
          <cell r="C92" t="str">
            <v>ML</v>
          </cell>
          <cell r="D92">
            <v>907.01</v>
          </cell>
        </row>
        <row r="93">
          <cell r="A93" t="str">
            <v>M4042</v>
          </cell>
          <cell r="B93" t="str">
            <v>Varilla 5/8x6m fy=60000PSI [CYRGO]</v>
          </cell>
          <cell r="C93" t="str">
            <v>ML</v>
          </cell>
          <cell r="D93">
            <v>892.05</v>
          </cell>
        </row>
        <row r="94">
          <cell r="A94" t="str">
            <v>M4043</v>
          </cell>
          <cell r="B94" t="str">
            <v>Varilla 7/8 liso [CYRGO]</v>
          </cell>
          <cell r="C94" t="str">
            <v>UN</v>
          </cell>
          <cell r="D94">
            <v>10758.75</v>
          </cell>
        </row>
        <row r="95">
          <cell r="A95" t="str">
            <v>M4044</v>
          </cell>
          <cell r="B95" t="str">
            <v>Varilla 7/8x12m fy=60000PSI [CYRGO]</v>
          </cell>
          <cell r="C95" t="str">
            <v>ML</v>
          </cell>
          <cell r="D95">
            <v>1757.03</v>
          </cell>
        </row>
        <row r="96">
          <cell r="A96" t="str">
            <v>M4045</v>
          </cell>
          <cell r="B96" t="str">
            <v>Varilla 7/8x6m fy=60000PSI [CYRGO]</v>
          </cell>
          <cell r="C96" t="str">
            <v>ML</v>
          </cell>
          <cell r="D96">
            <v>1742.78</v>
          </cell>
        </row>
        <row r="97">
          <cell r="A97" t="str">
            <v>M4046</v>
          </cell>
          <cell r="B97" t="str">
            <v>Varilla corrugada de 1/2" [CYRGO]</v>
          </cell>
          <cell r="C97" t="str">
            <v>KG</v>
          </cell>
          <cell r="D97">
            <v>582.83000000000004</v>
          </cell>
        </row>
        <row r="98">
          <cell r="A98" t="str">
            <v>M4047</v>
          </cell>
          <cell r="B98" t="str">
            <v>Varilla corrugada de 3/8" [CYRGO]</v>
          </cell>
          <cell r="C98" t="str">
            <v>KG</v>
          </cell>
          <cell r="D98">
            <v>611.33000000000004</v>
          </cell>
        </row>
        <row r="99">
          <cell r="A99" t="str">
            <v>M4048</v>
          </cell>
          <cell r="B99" t="str">
            <v>Varilla corrugada 5/8" [CYRGO]</v>
          </cell>
          <cell r="C99" t="str">
            <v>KG</v>
          </cell>
          <cell r="D99">
            <v>598.5</v>
          </cell>
        </row>
        <row r="100">
          <cell r="A100" t="str">
            <v>M4049</v>
          </cell>
          <cell r="B100" t="str">
            <v>Varilla lisa 1/2" [CYRGO]</v>
          </cell>
          <cell r="C100" t="str">
            <v>KG</v>
          </cell>
          <cell r="D100">
            <v>602.78</v>
          </cell>
        </row>
        <row r="101">
          <cell r="A101" t="str">
            <v>M4050</v>
          </cell>
          <cell r="B101" t="str">
            <v>Alambre negro N°18</v>
          </cell>
          <cell r="C101" t="str">
            <v>KG</v>
          </cell>
          <cell r="D101">
            <v>830.77</v>
          </cell>
        </row>
        <row r="102">
          <cell r="A102" t="str">
            <v>M4051</v>
          </cell>
          <cell r="B102" t="str">
            <v>Puntilla sin cabeza 1/2"</v>
          </cell>
          <cell r="C102" t="str">
            <v>LB</v>
          </cell>
          <cell r="D102">
            <v>815.1</v>
          </cell>
        </row>
        <row r="103">
          <cell r="A103" t="str">
            <v>M5000</v>
          </cell>
          <cell r="B103" t="str">
            <v>Agregados pétreos:</v>
          </cell>
        </row>
        <row r="104">
          <cell r="A104" t="str">
            <v>M5001</v>
          </cell>
          <cell r="B104" t="str">
            <v>Arena lavada de río</v>
          </cell>
          <cell r="C104" t="str">
            <v>M³</v>
          </cell>
          <cell r="D104">
            <v>30000</v>
          </cell>
        </row>
        <row r="105">
          <cell r="A105" t="str">
            <v>M5002</v>
          </cell>
          <cell r="B105" t="str">
            <v>Gravilla de río</v>
          </cell>
          <cell r="C105" t="str">
            <v>M³</v>
          </cell>
          <cell r="D105">
            <v>40000</v>
          </cell>
        </row>
        <row r="106">
          <cell r="A106" t="str">
            <v>M5003</v>
          </cell>
          <cell r="B106" t="str">
            <v>Triturado de maquina</v>
          </cell>
          <cell r="C106" t="str">
            <v>M³</v>
          </cell>
          <cell r="D106">
            <v>37500</v>
          </cell>
        </row>
        <row r="107">
          <cell r="A107" t="str">
            <v>M5004</v>
          </cell>
          <cell r="B107" t="str">
            <v>Triturado de grueso</v>
          </cell>
          <cell r="C107" t="str">
            <v>M³</v>
          </cell>
          <cell r="D107">
            <v>19000</v>
          </cell>
        </row>
        <row r="108">
          <cell r="A108" t="str">
            <v>M5005</v>
          </cell>
          <cell r="B108" t="str">
            <v>Arena de peña</v>
          </cell>
          <cell r="C108" t="str">
            <v>M³</v>
          </cell>
          <cell r="D108">
            <v>13000</v>
          </cell>
        </row>
        <row r="109">
          <cell r="A109" t="str">
            <v>M5006</v>
          </cell>
          <cell r="B109" t="str">
            <v>Arena lavada para pañete</v>
          </cell>
          <cell r="C109" t="str">
            <v>LT</v>
          </cell>
          <cell r="D109">
            <v>13</v>
          </cell>
        </row>
        <row r="110">
          <cell r="A110" t="str">
            <v>M5007</v>
          </cell>
          <cell r="B110" t="str">
            <v>Recebo común</v>
          </cell>
          <cell r="C110" t="str">
            <v>M³</v>
          </cell>
          <cell r="D110">
            <v>13750</v>
          </cell>
        </row>
        <row r="111">
          <cell r="A111" t="str">
            <v>M5008</v>
          </cell>
          <cell r="B111" t="str">
            <v>Piedra</v>
          </cell>
          <cell r="C111" t="str">
            <v>M³</v>
          </cell>
          <cell r="D111">
            <v>6960</v>
          </cell>
        </row>
        <row r="112">
          <cell r="A112" t="str">
            <v>M5009</v>
          </cell>
          <cell r="B112" t="str">
            <v>Piedra rajón</v>
          </cell>
          <cell r="C112" t="str">
            <v>M³</v>
          </cell>
          <cell r="D112">
            <v>15000</v>
          </cell>
        </row>
        <row r="113">
          <cell r="A113" t="str">
            <v>M6000</v>
          </cell>
          <cell r="B113" t="str">
            <v>Desagües e instalaciones subterráneas</v>
          </cell>
        </row>
        <row r="114">
          <cell r="A114" t="str">
            <v>M6001</v>
          </cell>
          <cell r="B114" t="str">
            <v>Tubo de gres diam.4"</v>
          </cell>
          <cell r="C114" t="str">
            <v>UN</v>
          </cell>
          <cell r="D114">
            <v>2728.32</v>
          </cell>
        </row>
        <row r="115">
          <cell r="A115" t="str">
            <v>M6002</v>
          </cell>
          <cell r="B115" t="str">
            <v>Tubo de gres diam.6"</v>
          </cell>
          <cell r="C115" t="str">
            <v>UN</v>
          </cell>
          <cell r="D115">
            <v>4231.68</v>
          </cell>
        </row>
        <row r="116">
          <cell r="A116" t="str">
            <v>M6003</v>
          </cell>
          <cell r="B116" t="str">
            <v>Tubo de gres diam.8"</v>
          </cell>
          <cell r="C116" t="str">
            <v>UN</v>
          </cell>
          <cell r="D116">
            <v>10238.64</v>
          </cell>
        </row>
        <row r="117">
          <cell r="A117" t="str">
            <v>M6004</v>
          </cell>
          <cell r="B117" t="str">
            <v>Tubo de gres diam.10"</v>
          </cell>
          <cell r="C117" t="str">
            <v>UN</v>
          </cell>
          <cell r="D117">
            <v>14643.84</v>
          </cell>
        </row>
        <row r="118">
          <cell r="A118" t="str">
            <v>M6005</v>
          </cell>
          <cell r="B118" t="str">
            <v>Tubo de concreto diam.8"</v>
          </cell>
          <cell r="C118" t="str">
            <v>ML</v>
          </cell>
          <cell r="D118">
            <v>6380</v>
          </cell>
        </row>
        <row r="119">
          <cell r="A119" t="str">
            <v>M6006</v>
          </cell>
          <cell r="B119" t="str">
            <v>Tubo de concreto diam.10"</v>
          </cell>
          <cell r="C119" t="str">
            <v>ML</v>
          </cell>
          <cell r="D119">
            <v>9054.9599999999991</v>
          </cell>
        </row>
        <row r="120">
          <cell r="A120" t="str">
            <v>M6007</v>
          </cell>
          <cell r="B120" t="str">
            <v>Tubo de concreto diam.12"</v>
          </cell>
          <cell r="C120" t="str">
            <v>ML</v>
          </cell>
          <cell r="D120">
            <v>11225.32</v>
          </cell>
        </row>
        <row r="121">
          <cell r="A121" t="str">
            <v>M6008</v>
          </cell>
          <cell r="B121" t="str">
            <v>Tubo de concreto diam.24"</v>
          </cell>
          <cell r="C121" t="str">
            <v>ML</v>
          </cell>
          <cell r="D121">
            <v>55000</v>
          </cell>
        </row>
        <row r="122">
          <cell r="A122" t="str">
            <v>M6009</v>
          </cell>
          <cell r="B122" t="str">
            <v>Tubo de concreto diam.36"</v>
          </cell>
          <cell r="C122" t="str">
            <v>ML</v>
          </cell>
          <cell r="D122">
            <v>78000</v>
          </cell>
        </row>
        <row r="123">
          <cell r="A123" t="str">
            <v>M6010</v>
          </cell>
          <cell r="B123" t="str">
            <v>Drenaje de gres diam.4"</v>
          </cell>
          <cell r="C123" t="str">
            <v>ML</v>
          </cell>
          <cell r="D123">
            <v>4092.48</v>
          </cell>
        </row>
        <row r="124">
          <cell r="A124" t="str">
            <v>M6011</v>
          </cell>
          <cell r="B124" t="str">
            <v>Tubo drenaje PVC 100mm</v>
          </cell>
          <cell r="C124" t="str">
            <v>ML</v>
          </cell>
          <cell r="D124">
            <v>34073.75</v>
          </cell>
        </row>
        <row r="125">
          <cell r="A125" t="str">
            <v>M6012</v>
          </cell>
          <cell r="B125" t="str">
            <v>Ducto eléctrico PVC diam.3" [unión CONDUIT]</v>
          </cell>
          <cell r="C125" t="str">
            <v>ML</v>
          </cell>
          <cell r="D125">
            <v>3736.26</v>
          </cell>
        </row>
        <row r="126">
          <cell r="A126" t="str">
            <v>M6013</v>
          </cell>
          <cell r="B126" t="str">
            <v>Ducto eléctrico PVC diam.4" [unión CONDUIT]</v>
          </cell>
          <cell r="C126" t="str">
            <v>ML</v>
          </cell>
          <cell r="D126">
            <v>6120.27</v>
          </cell>
        </row>
        <row r="127">
          <cell r="A127" t="str">
            <v>M6014</v>
          </cell>
          <cell r="B127" t="str">
            <v>Ducto eléctrico eternit diam.4" [unión A.C cónica]</v>
          </cell>
          <cell r="C127" t="str">
            <v>ML</v>
          </cell>
          <cell r="D127">
            <v>4698</v>
          </cell>
        </row>
        <row r="128">
          <cell r="A128" t="str">
            <v>M6015</v>
          </cell>
          <cell r="B128" t="str">
            <v>Caja de inspección fibrit TR.PES</v>
          </cell>
          <cell r="C128" t="str">
            <v>UN</v>
          </cell>
          <cell r="D128">
            <v>90432.58</v>
          </cell>
        </row>
        <row r="129">
          <cell r="A129" t="str">
            <v>M6016</v>
          </cell>
          <cell r="B129" t="str">
            <v>Caja de inspección fibrit TR.LIV</v>
          </cell>
          <cell r="C129" t="str">
            <v>UN</v>
          </cell>
          <cell r="D129">
            <v>76959.899999999994</v>
          </cell>
        </row>
        <row r="130">
          <cell r="A130" t="str">
            <v>M6017</v>
          </cell>
          <cell r="B130" t="str">
            <v>Caja de inspección 100x100</v>
          </cell>
          <cell r="C130" t="str">
            <v>UN</v>
          </cell>
          <cell r="D130">
            <v>122201.22</v>
          </cell>
        </row>
        <row r="131">
          <cell r="A131" t="str">
            <v>M6018</v>
          </cell>
          <cell r="B131" t="str">
            <v>Caja de inspección 40x40</v>
          </cell>
          <cell r="C131" t="str">
            <v>UN</v>
          </cell>
          <cell r="D131">
            <v>38616.74</v>
          </cell>
        </row>
        <row r="132">
          <cell r="A132" t="str">
            <v>M6019</v>
          </cell>
          <cell r="B132" t="str">
            <v>Caja de inspección 50x50</v>
          </cell>
          <cell r="C132" t="str">
            <v>UN</v>
          </cell>
          <cell r="D132">
            <v>49161.31</v>
          </cell>
        </row>
        <row r="133">
          <cell r="A133" t="str">
            <v>M6020</v>
          </cell>
          <cell r="B133" t="str">
            <v>Caja de inspección 60x60</v>
          </cell>
          <cell r="C133" t="str">
            <v>UN</v>
          </cell>
          <cell r="D133">
            <v>60675.01</v>
          </cell>
        </row>
        <row r="134">
          <cell r="A134" t="str">
            <v>M6021</v>
          </cell>
          <cell r="B134" t="str">
            <v>Caja de inspección 80x80</v>
          </cell>
          <cell r="C134" t="str">
            <v>UN</v>
          </cell>
          <cell r="D134">
            <v>97001.02</v>
          </cell>
        </row>
        <row r="135">
          <cell r="A135" t="str">
            <v>M6022</v>
          </cell>
          <cell r="B135" t="str">
            <v>Accesorios de gres diam.4"</v>
          </cell>
          <cell r="C135" t="str">
            <v>UN</v>
          </cell>
          <cell r="D135">
            <v>7109.07</v>
          </cell>
        </row>
        <row r="136">
          <cell r="A136" t="str">
            <v>M6023</v>
          </cell>
          <cell r="B136" t="str">
            <v>Accesorio de gres diam.6"</v>
          </cell>
          <cell r="C136" t="str">
            <v>UN</v>
          </cell>
          <cell r="D136">
            <v>9995.85</v>
          </cell>
        </row>
        <row r="137">
          <cell r="A137" t="str">
            <v>M7000</v>
          </cell>
          <cell r="B137" t="str">
            <v>Ladrillos bloque cerámicos</v>
          </cell>
        </row>
        <row r="138">
          <cell r="A138" t="str">
            <v>M7001</v>
          </cell>
          <cell r="B138" t="str">
            <v>Ladrillo bloque 14x19x39</v>
          </cell>
          <cell r="C138" t="str">
            <v>UN</v>
          </cell>
          <cell r="D138">
            <v>476.25</v>
          </cell>
        </row>
        <row r="139">
          <cell r="A139" t="str">
            <v>M7002</v>
          </cell>
          <cell r="B139" t="str">
            <v>Ladrillo bloque medio</v>
          </cell>
          <cell r="C139" t="str">
            <v>UN</v>
          </cell>
          <cell r="D139">
            <v>245</v>
          </cell>
        </row>
        <row r="140">
          <cell r="A140" t="str">
            <v>M7003</v>
          </cell>
          <cell r="B140" t="str">
            <v>Ladrillo 10x10</v>
          </cell>
          <cell r="C140" t="str">
            <v>UN</v>
          </cell>
          <cell r="D140">
            <v>187.5</v>
          </cell>
        </row>
        <row r="141">
          <cell r="A141" t="str">
            <v>M7004</v>
          </cell>
          <cell r="B141" t="str">
            <v>Ladrillo 10x20</v>
          </cell>
          <cell r="C141" t="str">
            <v>UN</v>
          </cell>
          <cell r="D141">
            <v>200</v>
          </cell>
        </row>
        <row r="142">
          <cell r="A142" t="str">
            <v>M7005</v>
          </cell>
          <cell r="B142" t="str">
            <v>Ladrillo 12x24</v>
          </cell>
          <cell r="C142" t="str">
            <v>UN</v>
          </cell>
          <cell r="D142">
            <v>212.5</v>
          </cell>
        </row>
        <row r="143">
          <cell r="A143" t="str">
            <v>M7006</v>
          </cell>
          <cell r="B143" t="str">
            <v>Ladrillo bloque N° 5</v>
          </cell>
          <cell r="C143" t="str">
            <v>UN</v>
          </cell>
          <cell r="D143">
            <v>345</v>
          </cell>
        </row>
        <row r="144">
          <cell r="A144" t="str">
            <v>M7007</v>
          </cell>
          <cell r="B144" t="str">
            <v>Ladrillo cocido claro</v>
          </cell>
          <cell r="C144" t="str">
            <v>UN</v>
          </cell>
          <cell r="D144">
            <v>135.38</v>
          </cell>
        </row>
        <row r="145">
          <cell r="A145" t="str">
            <v>M7008</v>
          </cell>
          <cell r="B145" t="str">
            <v>Ladrillo cocido oscuro</v>
          </cell>
          <cell r="C145" t="str">
            <v>UN</v>
          </cell>
          <cell r="D145">
            <v>156.75</v>
          </cell>
        </row>
        <row r="146">
          <cell r="A146" t="str">
            <v>M7009</v>
          </cell>
          <cell r="B146" t="str">
            <v>Ladrillo tolete común</v>
          </cell>
          <cell r="C146" t="str">
            <v>UN</v>
          </cell>
          <cell r="D146">
            <v>325</v>
          </cell>
        </row>
        <row r="147">
          <cell r="A147" t="str">
            <v>M7010</v>
          </cell>
          <cell r="B147" t="str">
            <v>Tolete común 24,5x12 H' 6</v>
          </cell>
          <cell r="C147" t="str">
            <v>UN</v>
          </cell>
          <cell r="D147">
            <v>123.75</v>
          </cell>
        </row>
        <row r="148">
          <cell r="A148" t="str">
            <v>M7011</v>
          </cell>
          <cell r="B148" t="str">
            <v>Tolete común 6x12x24,5</v>
          </cell>
          <cell r="C148" t="str">
            <v>UN</v>
          </cell>
          <cell r="D148">
            <v>123.75</v>
          </cell>
        </row>
        <row r="149">
          <cell r="A149" t="str">
            <v>M8000</v>
          </cell>
          <cell r="B149" t="str">
            <v>Pisos varios:</v>
          </cell>
        </row>
        <row r="150">
          <cell r="A150" t="str">
            <v>M8001</v>
          </cell>
          <cell r="B150" t="str">
            <v>Baldosa grano plus BH 33x33</v>
          </cell>
          <cell r="C150" t="str">
            <v>M²</v>
          </cell>
          <cell r="D150">
            <v>7855</v>
          </cell>
        </row>
        <row r="151">
          <cell r="A151" t="str">
            <v>M8002</v>
          </cell>
          <cell r="B151" t="str">
            <v>Baldosa grano plus PCL 33x33</v>
          </cell>
          <cell r="C151" t="str">
            <v>M²</v>
          </cell>
          <cell r="D151">
            <v>12967.5</v>
          </cell>
        </row>
        <row r="152">
          <cell r="A152" t="str">
            <v>M8003</v>
          </cell>
          <cell r="B152" t="str">
            <v>Baldosa 1 33x33</v>
          </cell>
          <cell r="C152" t="str">
            <v>M²</v>
          </cell>
          <cell r="D152">
            <v>12183.75</v>
          </cell>
        </row>
        <row r="153">
          <cell r="A153" t="str">
            <v>M8004</v>
          </cell>
          <cell r="B153" t="str">
            <v>Baldosa 1-B 33x33</v>
          </cell>
          <cell r="C153" t="str">
            <v>M²</v>
          </cell>
          <cell r="D153">
            <v>11043.75</v>
          </cell>
        </row>
        <row r="154">
          <cell r="A154" t="str">
            <v>M8005</v>
          </cell>
          <cell r="B154" t="str">
            <v>Baldosa 1-N melato 33x33</v>
          </cell>
          <cell r="C154" t="str">
            <v>M²</v>
          </cell>
          <cell r="D154">
            <v>15461.25</v>
          </cell>
        </row>
        <row r="155">
          <cell r="A155" t="str">
            <v>M8006</v>
          </cell>
          <cell r="B155" t="str">
            <v>Baldosa 5 33x33</v>
          </cell>
          <cell r="C155" t="str">
            <v>M²</v>
          </cell>
          <cell r="D155">
            <v>12397.5</v>
          </cell>
        </row>
        <row r="156">
          <cell r="A156" t="str">
            <v>M8007</v>
          </cell>
          <cell r="B156" t="str">
            <v>Baldosa 5B 33x33</v>
          </cell>
          <cell r="C156" t="str">
            <v>M²</v>
          </cell>
          <cell r="D156">
            <v>11257.5</v>
          </cell>
        </row>
        <row r="157">
          <cell r="A157" t="str">
            <v>M8008</v>
          </cell>
          <cell r="B157" t="str">
            <v>Baldosa 5BH 33x33</v>
          </cell>
          <cell r="C157" t="str">
            <v>M²</v>
          </cell>
          <cell r="D157">
            <v>15390</v>
          </cell>
        </row>
        <row r="158">
          <cell r="A158" t="str">
            <v>M8009</v>
          </cell>
          <cell r="B158" t="str">
            <v>Baldosa 5 melato 33x33</v>
          </cell>
          <cell r="C158" t="str">
            <v>M²</v>
          </cell>
          <cell r="D158">
            <v>15746.25</v>
          </cell>
        </row>
        <row r="159">
          <cell r="A159" t="str">
            <v>M8010</v>
          </cell>
          <cell r="B159" t="str">
            <v>Baldosa 5 PCL 33x33</v>
          </cell>
          <cell r="C159" t="str">
            <v>M²</v>
          </cell>
          <cell r="D159">
            <v>18240</v>
          </cell>
        </row>
        <row r="160">
          <cell r="A160" t="str">
            <v>M8011</v>
          </cell>
          <cell r="B160" t="str">
            <v>Baldosa grano 1-V 33x33</v>
          </cell>
          <cell r="C160" t="str">
            <v>M²</v>
          </cell>
          <cell r="D160">
            <v>15105</v>
          </cell>
        </row>
        <row r="161">
          <cell r="A161" t="str">
            <v>M8012</v>
          </cell>
          <cell r="B161" t="str">
            <v>Vinisol comercial 2mm</v>
          </cell>
          <cell r="C161" t="str">
            <v>M²</v>
          </cell>
          <cell r="D161">
            <v>12112.5</v>
          </cell>
        </row>
        <row r="162">
          <cell r="A162" t="str">
            <v>M8013</v>
          </cell>
          <cell r="B162" t="str">
            <v>Vinisol residencial 1,6mm</v>
          </cell>
          <cell r="C162" t="str">
            <v>M²</v>
          </cell>
          <cell r="D162">
            <v>4950</v>
          </cell>
        </row>
        <row r="163">
          <cell r="A163" t="str">
            <v>M8014</v>
          </cell>
          <cell r="B163" t="str">
            <v>Vinisol trafico pesado 3mm</v>
          </cell>
          <cell r="C163" t="str">
            <v>M²</v>
          </cell>
          <cell r="D163">
            <v>9618.75</v>
          </cell>
        </row>
        <row r="164">
          <cell r="A164" t="str">
            <v>M8015</v>
          </cell>
          <cell r="B164" t="str">
            <v>Alfombra Mallorca</v>
          </cell>
          <cell r="C164" t="str">
            <v>M²</v>
          </cell>
          <cell r="D164">
            <v>11983.75</v>
          </cell>
        </row>
        <row r="165">
          <cell r="A165" t="str">
            <v>M8016</v>
          </cell>
          <cell r="B165" t="str">
            <v xml:space="preserve">G/Escoba vinisol 6,8cm </v>
          </cell>
          <cell r="C165" t="str">
            <v>ML</v>
          </cell>
          <cell r="D165">
            <v>636.25</v>
          </cell>
        </row>
        <row r="166">
          <cell r="A166" t="str">
            <v>M8017</v>
          </cell>
          <cell r="B166" t="str">
            <v>G/Virola 6cm</v>
          </cell>
          <cell r="C166" t="str">
            <v>ML</v>
          </cell>
          <cell r="D166">
            <v>1250</v>
          </cell>
        </row>
        <row r="167">
          <cell r="A167" t="str">
            <v>M8018</v>
          </cell>
          <cell r="B167" t="str">
            <v>G/Virola 8cm</v>
          </cell>
          <cell r="C167" t="str">
            <v>ML</v>
          </cell>
          <cell r="D167">
            <v>2500</v>
          </cell>
        </row>
        <row r="168">
          <cell r="A168" t="str">
            <v>M9000</v>
          </cell>
          <cell r="B168" t="str">
            <v>Materiales para cubierta:</v>
          </cell>
        </row>
        <row r="169">
          <cell r="A169" t="str">
            <v>M9001</v>
          </cell>
          <cell r="B169" t="str">
            <v>Teja eternit N°8</v>
          </cell>
          <cell r="C169" t="str">
            <v>UN</v>
          </cell>
          <cell r="D169">
            <v>13406</v>
          </cell>
        </row>
        <row r="170">
          <cell r="A170" t="str">
            <v>M9002</v>
          </cell>
          <cell r="B170" t="str">
            <v>Teja eternit N°6</v>
          </cell>
          <cell r="C170" t="str">
            <v>UN</v>
          </cell>
          <cell r="D170">
            <v>10332</v>
          </cell>
        </row>
        <row r="171">
          <cell r="A171" t="str">
            <v>M9003</v>
          </cell>
          <cell r="B171" t="str">
            <v>Teja eternit N°4</v>
          </cell>
          <cell r="C171" t="str">
            <v>UN</v>
          </cell>
          <cell r="D171">
            <v>6708</v>
          </cell>
        </row>
        <row r="172">
          <cell r="A172" t="str">
            <v>M9004</v>
          </cell>
          <cell r="B172" t="str">
            <v>Teja transparente N°4</v>
          </cell>
          <cell r="C172" t="str">
            <v>UN</v>
          </cell>
          <cell r="D172">
            <v>12064</v>
          </cell>
        </row>
        <row r="173">
          <cell r="A173" t="str">
            <v>M9005</v>
          </cell>
          <cell r="B173" t="str">
            <v>Teja transparente N°6</v>
          </cell>
          <cell r="C173" t="str">
            <v>UN</v>
          </cell>
          <cell r="D173">
            <v>18212</v>
          </cell>
        </row>
        <row r="174">
          <cell r="A174" t="str">
            <v>M9006</v>
          </cell>
          <cell r="B174" t="str">
            <v>Teja Española eternit 0,7</v>
          </cell>
          <cell r="C174" t="str">
            <v>UN</v>
          </cell>
          <cell r="D174">
            <v>6728</v>
          </cell>
        </row>
        <row r="175">
          <cell r="A175" t="str">
            <v>M9007</v>
          </cell>
          <cell r="B175" t="str">
            <v>Teja Española eternit 1,6</v>
          </cell>
          <cell r="C175" t="str">
            <v>UN</v>
          </cell>
          <cell r="D175">
            <v>17886</v>
          </cell>
        </row>
        <row r="176">
          <cell r="A176" t="str">
            <v>M9008</v>
          </cell>
          <cell r="B176" t="str">
            <v>Teja de barro roja eternit</v>
          </cell>
          <cell r="C176" t="str">
            <v>M²</v>
          </cell>
          <cell r="D176">
            <v>7615</v>
          </cell>
        </row>
        <row r="177">
          <cell r="A177" t="str">
            <v>M9009</v>
          </cell>
          <cell r="B177" t="str">
            <v>Teja de barro Moore [Bábara]</v>
          </cell>
          <cell r="C177" t="str">
            <v>M²</v>
          </cell>
          <cell r="D177">
            <v>7487.8</v>
          </cell>
        </row>
        <row r="178">
          <cell r="A178" t="str">
            <v>M9010</v>
          </cell>
          <cell r="B178" t="str">
            <v>Canaleta eternit 43x350</v>
          </cell>
          <cell r="C178" t="str">
            <v>UN</v>
          </cell>
          <cell r="D178">
            <v>26319</v>
          </cell>
        </row>
        <row r="179">
          <cell r="A179" t="str">
            <v>M9011</v>
          </cell>
          <cell r="B179" t="str">
            <v>Canaleta eternit 43x400</v>
          </cell>
          <cell r="C179" t="str">
            <v>UN</v>
          </cell>
          <cell r="D179">
            <v>31083</v>
          </cell>
        </row>
        <row r="180">
          <cell r="A180" t="str">
            <v>M9012</v>
          </cell>
          <cell r="B180" t="str">
            <v>Canaleta eternit 43x450</v>
          </cell>
          <cell r="C180" t="str">
            <v>UN</v>
          </cell>
          <cell r="D180">
            <v>32807</v>
          </cell>
        </row>
        <row r="181">
          <cell r="A181" t="str">
            <v>M9013</v>
          </cell>
          <cell r="B181" t="str">
            <v>Canaleta eternit 43x500</v>
          </cell>
          <cell r="C181" t="str">
            <v>UN</v>
          </cell>
          <cell r="D181">
            <v>35205</v>
          </cell>
        </row>
        <row r="182">
          <cell r="A182" t="str">
            <v>M9014</v>
          </cell>
          <cell r="B182" t="str">
            <v>Canaleta eternit 43x550</v>
          </cell>
          <cell r="C182" t="str">
            <v>UN</v>
          </cell>
          <cell r="D182">
            <v>38192</v>
          </cell>
        </row>
        <row r="183">
          <cell r="A183" t="str">
            <v>M9015</v>
          </cell>
          <cell r="B183" t="str">
            <v>Canaleta eternit 43x600</v>
          </cell>
          <cell r="C183" t="str">
            <v>UN</v>
          </cell>
          <cell r="D183">
            <v>41571</v>
          </cell>
        </row>
        <row r="184">
          <cell r="A184" t="str">
            <v>M9016</v>
          </cell>
          <cell r="B184" t="str">
            <v>Canaleta eternit 90x375</v>
          </cell>
          <cell r="C184" t="str">
            <v>UN</v>
          </cell>
          <cell r="D184">
            <v>32050</v>
          </cell>
        </row>
        <row r="185">
          <cell r="A185" t="str">
            <v>M9017</v>
          </cell>
          <cell r="B185" t="str">
            <v>Canaleta eternit 90x450</v>
          </cell>
          <cell r="C185" t="str">
            <v>UN</v>
          </cell>
          <cell r="D185">
            <v>39628</v>
          </cell>
        </row>
        <row r="186">
          <cell r="A186" t="str">
            <v>M9018</v>
          </cell>
          <cell r="B186" t="str">
            <v>Canaleta eternit 90x525</v>
          </cell>
          <cell r="C186" t="str">
            <v>UN</v>
          </cell>
          <cell r="D186">
            <v>49182</v>
          </cell>
        </row>
        <row r="187">
          <cell r="A187" t="str">
            <v>M9019</v>
          </cell>
          <cell r="B187" t="str">
            <v>Canaleta eternit 90x600</v>
          </cell>
          <cell r="C187" t="str">
            <v>UN</v>
          </cell>
          <cell r="D187">
            <v>52934</v>
          </cell>
        </row>
        <row r="188">
          <cell r="A188" t="str">
            <v>M9020</v>
          </cell>
          <cell r="B188" t="str">
            <v>Canaleta eternit 90x750</v>
          </cell>
          <cell r="C188" t="str">
            <v>UN</v>
          </cell>
          <cell r="D188">
            <v>66137</v>
          </cell>
        </row>
        <row r="189">
          <cell r="A189" t="str">
            <v>M9021</v>
          </cell>
          <cell r="B189" t="str">
            <v>Canaleta eternit 90x900</v>
          </cell>
          <cell r="C189" t="str">
            <v>UN</v>
          </cell>
          <cell r="D189">
            <v>83970</v>
          </cell>
        </row>
        <row r="190">
          <cell r="A190" t="str">
            <v>M9022</v>
          </cell>
          <cell r="B190" t="str">
            <v>Canaleta Acesco 90x4,5</v>
          </cell>
          <cell r="C190" t="str">
            <v>UN</v>
          </cell>
          <cell r="D190">
            <v>36077.160000000003</v>
          </cell>
        </row>
        <row r="191">
          <cell r="A191" t="str">
            <v>M9023</v>
          </cell>
          <cell r="B191" t="str">
            <v xml:space="preserve">Bajante latón 12x6 </v>
          </cell>
          <cell r="C191" t="str">
            <v>ML</v>
          </cell>
          <cell r="D191">
            <v>24128.93</v>
          </cell>
        </row>
        <row r="192">
          <cell r="A192" t="str">
            <v>M9024</v>
          </cell>
          <cell r="B192" t="str">
            <v>Bajante PVC 3"</v>
          </cell>
          <cell r="C192" t="str">
            <v>ML</v>
          </cell>
          <cell r="D192">
            <v>51422.91</v>
          </cell>
        </row>
        <row r="193">
          <cell r="A193" t="str">
            <v>M9025</v>
          </cell>
          <cell r="B193" t="str">
            <v>Afinado cubiertas planas</v>
          </cell>
          <cell r="C193" t="str">
            <v>M²</v>
          </cell>
          <cell r="D193">
            <v>16231</v>
          </cell>
        </row>
        <row r="194">
          <cell r="A194" t="str">
            <v>M9026</v>
          </cell>
          <cell r="B194" t="str">
            <v>Tornillo P/canaleta 90</v>
          </cell>
          <cell r="C194" t="str">
            <v>UN</v>
          </cell>
          <cell r="D194">
            <v>1144</v>
          </cell>
        </row>
        <row r="195">
          <cell r="A195" t="str">
            <v>M9027</v>
          </cell>
          <cell r="B195" t="str">
            <v>Tornillo P/canaleta 43 Met.</v>
          </cell>
          <cell r="C195" t="str">
            <v>UN</v>
          </cell>
          <cell r="D195">
            <v>273</v>
          </cell>
        </row>
        <row r="196">
          <cell r="A196" t="str">
            <v>M9028</v>
          </cell>
          <cell r="B196" t="str">
            <v>Gancho para teja eternit de 55mm</v>
          </cell>
          <cell r="C196" t="str">
            <v>UN</v>
          </cell>
          <cell r="D196">
            <v>140</v>
          </cell>
        </row>
        <row r="197">
          <cell r="A197" t="str">
            <v>M9029</v>
          </cell>
          <cell r="B197" t="str">
            <v>Caballete eternit PF/7 fijo</v>
          </cell>
          <cell r="C197" t="str">
            <v>UN</v>
          </cell>
          <cell r="D197">
            <v>7096</v>
          </cell>
        </row>
        <row r="198">
          <cell r="A198" t="str">
            <v>M9030</v>
          </cell>
          <cell r="B198" t="str">
            <v>Caballete teja Moore</v>
          </cell>
          <cell r="C198" t="str">
            <v>ML</v>
          </cell>
          <cell r="D198">
            <v>1624</v>
          </cell>
        </row>
        <row r="199">
          <cell r="A199" t="str">
            <v>M9031</v>
          </cell>
          <cell r="B199" t="str">
            <v>Canal PVC blanco</v>
          </cell>
          <cell r="C199" t="str">
            <v>ML</v>
          </cell>
          <cell r="D199">
            <v>12250</v>
          </cell>
        </row>
        <row r="200">
          <cell r="A200" t="str">
            <v>M9032</v>
          </cell>
          <cell r="B200" t="str">
            <v>Tapa externa</v>
          </cell>
          <cell r="C200" t="str">
            <v>UN</v>
          </cell>
          <cell r="D200">
            <v>1925</v>
          </cell>
        </row>
        <row r="201">
          <cell r="A201" t="str">
            <v>M9033</v>
          </cell>
          <cell r="B201" t="str">
            <v>Unión canal</v>
          </cell>
          <cell r="C201" t="str">
            <v>UN</v>
          </cell>
          <cell r="D201">
            <v>2175</v>
          </cell>
        </row>
        <row r="202">
          <cell r="A202" t="str">
            <v>M9034</v>
          </cell>
          <cell r="B202" t="str">
            <v>Soporte de canal</v>
          </cell>
          <cell r="C202" t="str">
            <v>UN</v>
          </cell>
          <cell r="D202">
            <v>875</v>
          </cell>
        </row>
        <row r="203">
          <cell r="A203" t="str">
            <v>M9035</v>
          </cell>
          <cell r="B203" t="str">
            <v>Canaleta 90</v>
          </cell>
          <cell r="C203" t="str">
            <v>M²</v>
          </cell>
          <cell r="D203">
            <v>47000</v>
          </cell>
        </row>
        <row r="204">
          <cell r="A204" t="str">
            <v>M9036</v>
          </cell>
          <cell r="B204" t="str">
            <v>Limpiador PVC</v>
          </cell>
          <cell r="C204" t="str">
            <v>UN</v>
          </cell>
          <cell r="D204">
            <v>6420</v>
          </cell>
        </row>
        <row r="205">
          <cell r="A205" t="str">
            <v>M9037</v>
          </cell>
          <cell r="B205" t="str">
            <v>Soldadura PVC</v>
          </cell>
          <cell r="C205" t="str">
            <v>UN</v>
          </cell>
          <cell r="D205">
            <v>1640</v>
          </cell>
        </row>
        <row r="206">
          <cell r="A206" t="str">
            <v>M10000</v>
          </cell>
          <cell r="B206" t="str">
            <v>Instalaciones eléctricas:</v>
          </cell>
        </row>
        <row r="207">
          <cell r="A207" t="str">
            <v>M10001</v>
          </cell>
          <cell r="B207" t="str">
            <v>Tubo conduit diam.1/2" PVC</v>
          </cell>
          <cell r="C207" t="str">
            <v>ML</v>
          </cell>
          <cell r="D207">
            <v>453.8</v>
          </cell>
        </row>
        <row r="208">
          <cell r="A208" t="str">
            <v>M10002</v>
          </cell>
          <cell r="B208" t="str">
            <v>Tubo conduit diam.1" PVC</v>
          </cell>
          <cell r="C208" t="str">
            <v>ML</v>
          </cell>
          <cell r="D208">
            <v>771.27</v>
          </cell>
        </row>
        <row r="209">
          <cell r="A209" t="str">
            <v>M10003</v>
          </cell>
          <cell r="B209" t="str">
            <v>Tubo conduit diam.2" PVC</v>
          </cell>
          <cell r="C209" t="str">
            <v>ML</v>
          </cell>
          <cell r="D209">
            <v>2341.27</v>
          </cell>
        </row>
        <row r="210">
          <cell r="A210" t="str">
            <v>M10004</v>
          </cell>
          <cell r="B210" t="str">
            <v>Alambre cobre THW N°10 AWG</v>
          </cell>
          <cell r="C210" t="str">
            <v>ML</v>
          </cell>
          <cell r="D210">
            <v>436.16</v>
          </cell>
        </row>
        <row r="211">
          <cell r="A211" t="str">
            <v>M10005</v>
          </cell>
          <cell r="B211" t="str">
            <v>Alambre cobre THW N°12 AWG</v>
          </cell>
          <cell r="C211" t="str">
            <v>ML</v>
          </cell>
          <cell r="D211">
            <v>278.39999999999998</v>
          </cell>
        </row>
        <row r="212">
          <cell r="A212" t="str">
            <v>M10006</v>
          </cell>
          <cell r="B212" t="str">
            <v>Alambre cobre THW N°14 AWG</v>
          </cell>
          <cell r="C212" t="str">
            <v>ML</v>
          </cell>
          <cell r="D212">
            <v>198.36</v>
          </cell>
        </row>
        <row r="213">
          <cell r="A213" t="str">
            <v>M10007</v>
          </cell>
          <cell r="B213" t="str">
            <v>Caja galvanizada tipo 5800</v>
          </cell>
          <cell r="C213" t="str">
            <v>UN</v>
          </cell>
          <cell r="D213">
            <v>360</v>
          </cell>
        </row>
        <row r="214">
          <cell r="A214" t="str">
            <v>M10008</v>
          </cell>
          <cell r="B214" t="str">
            <v>Caja octogonal</v>
          </cell>
          <cell r="C214" t="str">
            <v>UN</v>
          </cell>
          <cell r="D214">
            <v>384</v>
          </cell>
        </row>
        <row r="215">
          <cell r="A215" t="str">
            <v>M10009</v>
          </cell>
          <cell r="B215" t="str">
            <v>Toma corriente tipo AVE 15A/125V</v>
          </cell>
          <cell r="C215" t="str">
            <v>UN</v>
          </cell>
          <cell r="D215">
            <v>1324</v>
          </cell>
        </row>
        <row r="216">
          <cell r="A216" t="str">
            <v>M10010</v>
          </cell>
          <cell r="B216" t="str">
            <v>Alambre 2x22 para teléfono</v>
          </cell>
          <cell r="C216" t="str">
            <v>ML</v>
          </cell>
          <cell r="D216">
            <v>136.88</v>
          </cell>
        </row>
        <row r="217">
          <cell r="A217" t="str">
            <v>M10011</v>
          </cell>
          <cell r="B217" t="str">
            <v>Toma para teléfono</v>
          </cell>
          <cell r="C217" t="str">
            <v>UN</v>
          </cell>
          <cell r="D217">
            <v>1032.4000000000001</v>
          </cell>
        </row>
        <row r="218">
          <cell r="A218" t="str">
            <v>M10012</v>
          </cell>
          <cell r="B218" t="str">
            <v>Botón timbre</v>
          </cell>
          <cell r="C218" t="str">
            <v>UN</v>
          </cell>
          <cell r="D218">
            <v>1241.2</v>
          </cell>
        </row>
        <row r="219">
          <cell r="A219" t="str">
            <v>M10013</v>
          </cell>
          <cell r="B219" t="str">
            <v>Zumbador 110V</v>
          </cell>
          <cell r="C219" t="str">
            <v>UN</v>
          </cell>
          <cell r="D219">
            <v>2610</v>
          </cell>
        </row>
        <row r="220">
          <cell r="A220" t="str">
            <v>M10014</v>
          </cell>
          <cell r="B220" t="str">
            <v>Cordón T.V</v>
          </cell>
          <cell r="C220" t="str">
            <v>UN</v>
          </cell>
          <cell r="D220">
            <v>400</v>
          </cell>
        </row>
        <row r="221">
          <cell r="A221" t="str">
            <v>M10015</v>
          </cell>
          <cell r="B221" t="str">
            <v>Salida T.V C.N</v>
          </cell>
          <cell r="C221" t="str">
            <v>UN</v>
          </cell>
          <cell r="D221">
            <v>1863.15</v>
          </cell>
        </row>
        <row r="222">
          <cell r="A222" t="str">
            <v>M10016</v>
          </cell>
          <cell r="B222" t="str">
            <v>Tablero C/llave 12 circuitos</v>
          </cell>
          <cell r="C222" t="str">
            <v>UN</v>
          </cell>
          <cell r="D222">
            <v>61000</v>
          </cell>
        </row>
        <row r="223">
          <cell r="A223" t="str">
            <v>M10017</v>
          </cell>
          <cell r="B223" t="str">
            <v>Tablero C/llave 18 circuitos</v>
          </cell>
          <cell r="C223" t="str">
            <v>UN</v>
          </cell>
          <cell r="D223">
            <v>70580</v>
          </cell>
        </row>
        <row r="224">
          <cell r="A224" t="str">
            <v>M10018</v>
          </cell>
          <cell r="B224" t="str">
            <v>Tablero C/puerta 24 circuitos</v>
          </cell>
          <cell r="C224" t="str">
            <v>UN</v>
          </cell>
          <cell r="D224">
            <v>77490</v>
          </cell>
        </row>
        <row r="225">
          <cell r="A225" t="str">
            <v>M10019</v>
          </cell>
          <cell r="B225" t="str">
            <v>Tablero C/puerta 36 circuitos</v>
          </cell>
          <cell r="C225" t="str">
            <v>UN</v>
          </cell>
          <cell r="D225">
            <v>167527.20000000001</v>
          </cell>
        </row>
        <row r="226">
          <cell r="A226" t="str">
            <v>M10020</v>
          </cell>
          <cell r="B226" t="str">
            <v>Taco termom. unip. HQP 30A</v>
          </cell>
          <cell r="C226" t="str">
            <v>UN</v>
          </cell>
          <cell r="D226">
            <v>3132</v>
          </cell>
        </row>
        <row r="227">
          <cell r="A227" t="str">
            <v>M10021</v>
          </cell>
          <cell r="B227" t="str">
            <v>Cable teléfonos 2 pares</v>
          </cell>
          <cell r="C227" t="str">
            <v>ML</v>
          </cell>
          <cell r="D227">
            <v>237.5</v>
          </cell>
        </row>
        <row r="228">
          <cell r="A228" t="str">
            <v>M10022</v>
          </cell>
          <cell r="B228" t="str">
            <v>AD. terminal cond. 1/2"</v>
          </cell>
          <cell r="C228" t="str">
            <v>UN</v>
          </cell>
          <cell r="D228">
            <v>62.5</v>
          </cell>
        </row>
        <row r="229">
          <cell r="A229" t="str">
            <v>M10023</v>
          </cell>
          <cell r="B229" t="str">
            <v>Caja doble conduit</v>
          </cell>
          <cell r="C229" t="str">
            <v>UN</v>
          </cell>
          <cell r="D229">
            <v>717.5</v>
          </cell>
        </row>
        <row r="230">
          <cell r="A230" t="str">
            <v>M10024</v>
          </cell>
          <cell r="B230" t="str">
            <v>Tubo conduit gris 1/2"</v>
          </cell>
          <cell r="C230" t="str">
            <v>ML</v>
          </cell>
          <cell r="D230">
            <v>1407.9</v>
          </cell>
        </row>
        <row r="231">
          <cell r="A231" t="str">
            <v>M10025</v>
          </cell>
          <cell r="B231" t="str">
            <v>Caja de 60x60x10cm</v>
          </cell>
          <cell r="C231" t="str">
            <v>UN</v>
          </cell>
          <cell r="D231">
            <v>13750</v>
          </cell>
        </row>
        <row r="232">
          <cell r="A232" t="str">
            <v>M10026</v>
          </cell>
          <cell r="B232" t="str">
            <v>Unión conduit PVC 1/2"</v>
          </cell>
          <cell r="C232" t="str">
            <v>UN</v>
          </cell>
          <cell r="D232">
            <v>91.25</v>
          </cell>
        </row>
        <row r="233">
          <cell r="A233" t="str">
            <v>M10027</v>
          </cell>
          <cell r="B233" t="str">
            <v>AD. terminal conduit 1"</v>
          </cell>
          <cell r="C233" t="str">
            <v>UN</v>
          </cell>
          <cell r="D233">
            <v>197.5</v>
          </cell>
        </row>
        <row r="234">
          <cell r="A234" t="str">
            <v>M10028</v>
          </cell>
          <cell r="B234" t="str">
            <v>Roseta paflon</v>
          </cell>
          <cell r="C234" t="str">
            <v>UN</v>
          </cell>
          <cell r="D234">
            <v>555.75</v>
          </cell>
        </row>
        <row r="235">
          <cell r="A235" t="str">
            <v>M10029</v>
          </cell>
          <cell r="B235" t="str">
            <v>Interruptor sencillo</v>
          </cell>
          <cell r="C235" t="str">
            <v>UN</v>
          </cell>
          <cell r="D235">
            <v>2208.75</v>
          </cell>
        </row>
        <row r="236">
          <cell r="A236" t="str">
            <v>M10030</v>
          </cell>
          <cell r="B236" t="str">
            <v>Toma sencilla americana</v>
          </cell>
          <cell r="C236" t="str">
            <v>UN</v>
          </cell>
          <cell r="D236">
            <v>1945.12</v>
          </cell>
        </row>
        <row r="237">
          <cell r="A237" t="str">
            <v>M10031</v>
          </cell>
          <cell r="B237" t="str">
            <v>Caja sencilla conduit</v>
          </cell>
          <cell r="C237" t="str">
            <v>UN</v>
          </cell>
          <cell r="D237">
            <v>417.5</v>
          </cell>
        </row>
        <row r="238">
          <cell r="A238" t="str">
            <v>M11000</v>
          </cell>
          <cell r="B238" t="str">
            <v>Tuberia PVC sanitaria</v>
          </cell>
        </row>
        <row r="239">
          <cell r="A239" t="str">
            <v>M11001</v>
          </cell>
          <cell r="B239" t="str">
            <v>Tubo PVC A.LL. 1 1/2"</v>
          </cell>
          <cell r="C239" t="str">
            <v>ML</v>
          </cell>
          <cell r="D239">
            <v>1558.75</v>
          </cell>
        </row>
        <row r="240">
          <cell r="A240" t="str">
            <v>M11002</v>
          </cell>
          <cell r="B240" t="str">
            <v>Tubo PVC A.LL. 2"</v>
          </cell>
          <cell r="C240" t="str">
            <v>ML</v>
          </cell>
          <cell r="D240">
            <v>2300</v>
          </cell>
        </row>
        <row r="241">
          <cell r="A241" t="str">
            <v>M11003</v>
          </cell>
          <cell r="B241" t="str">
            <v>Tubo PVC A.LL. 3"</v>
          </cell>
          <cell r="C241" t="str">
            <v>ML</v>
          </cell>
          <cell r="D241">
            <v>4307.5</v>
          </cell>
        </row>
        <row r="242">
          <cell r="A242" t="str">
            <v>M11004</v>
          </cell>
          <cell r="B242" t="str">
            <v>Tubo PVC A.LL. 4"</v>
          </cell>
          <cell r="C242" t="str">
            <v>ML</v>
          </cell>
          <cell r="D242">
            <v>6327.5</v>
          </cell>
        </row>
        <row r="243">
          <cell r="A243" t="str">
            <v>M11005</v>
          </cell>
          <cell r="B243" t="str">
            <v>Codo PVC 45 3"</v>
          </cell>
          <cell r="C243" t="str">
            <v>UN</v>
          </cell>
          <cell r="D243">
            <v>1515</v>
          </cell>
        </row>
        <row r="244">
          <cell r="A244" t="str">
            <v>M11006</v>
          </cell>
          <cell r="B244" t="str">
            <v>Tubo 3/4" presión</v>
          </cell>
          <cell r="C244" t="str">
            <v>ML</v>
          </cell>
          <cell r="D244">
            <v>1175</v>
          </cell>
        </row>
        <row r="245">
          <cell r="A245" t="str">
            <v>M11007</v>
          </cell>
          <cell r="B245" t="str">
            <v>Codo PVC presión</v>
          </cell>
          <cell r="C245" t="str">
            <v>UN</v>
          </cell>
          <cell r="D245">
            <v>420</v>
          </cell>
        </row>
        <row r="246">
          <cell r="A246" t="str">
            <v>M11008</v>
          </cell>
          <cell r="B246" t="str">
            <v>Cheque red white</v>
          </cell>
          <cell r="C246" t="str">
            <v>UN</v>
          </cell>
          <cell r="D246">
            <v>34425</v>
          </cell>
        </row>
        <row r="247">
          <cell r="A247" t="str">
            <v>M11009</v>
          </cell>
          <cell r="B247" t="str">
            <v>Registro toya 3/4"</v>
          </cell>
          <cell r="C247" t="str">
            <v>UN</v>
          </cell>
          <cell r="D247">
            <v>8327</v>
          </cell>
        </row>
        <row r="248">
          <cell r="A248" t="str">
            <v>M11010</v>
          </cell>
          <cell r="B248" t="str">
            <v>Codo PVC 90 3"</v>
          </cell>
          <cell r="C248" t="str">
            <v>UN</v>
          </cell>
          <cell r="D248">
            <v>2666</v>
          </cell>
        </row>
        <row r="249">
          <cell r="A249" t="str">
            <v>M11011</v>
          </cell>
          <cell r="B249" t="str">
            <v>Codo 90 4"</v>
          </cell>
          <cell r="C249" t="str">
            <v>UN</v>
          </cell>
          <cell r="D249">
            <v>4825</v>
          </cell>
        </row>
        <row r="250">
          <cell r="A250" t="str">
            <v>M11012</v>
          </cell>
          <cell r="B250" t="str">
            <v>Codo 90 1/4 CxC 4"</v>
          </cell>
          <cell r="C250" t="str">
            <v>UN</v>
          </cell>
          <cell r="D250">
            <v>3215</v>
          </cell>
        </row>
        <row r="251">
          <cell r="A251" t="str">
            <v>M11013</v>
          </cell>
          <cell r="B251" t="str">
            <v>Tubo PVC 3" A.N.</v>
          </cell>
          <cell r="C251" t="str">
            <v>ML</v>
          </cell>
          <cell r="D251">
            <v>4307.5</v>
          </cell>
        </row>
        <row r="252">
          <cell r="A252" t="str">
            <v>M11014</v>
          </cell>
          <cell r="B252" t="str">
            <v>Tubo PVC 4" A.N.</v>
          </cell>
          <cell r="C252" t="str">
            <v>ML</v>
          </cell>
          <cell r="D252">
            <v>6327.5</v>
          </cell>
        </row>
        <row r="253">
          <cell r="A253" t="str">
            <v>M11015</v>
          </cell>
          <cell r="B253" t="str">
            <v>Tubo PVC 6" A.N.</v>
          </cell>
          <cell r="C253" t="str">
            <v>ML</v>
          </cell>
          <cell r="D253">
            <v>12695</v>
          </cell>
        </row>
        <row r="254">
          <cell r="A254" t="str">
            <v>M12000</v>
          </cell>
          <cell r="B254" t="str">
            <v>Ventaneria</v>
          </cell>
        </row>
        <row r="255">
          <cell r="A255" t="str">
            <v>M12001</v>
          </cell>
          <cell r="B255" t="str">
            <v>Vidrio plano 3mm  2,25x1,40</v>
          </cell>
          <cell r="C255" t="str">
            <v>M²</v>
          </cell>
          <cell r="D255">
            <v>5752.73</v>
          </cell>
        </row>
        <row r="256">
          <cell r="A256" t="str">
            <v>M12002</v>
          </cell>
          <cell r="B256" t="str">
            <v>Vidrio plano 4mm 2,25x1,60</v>
          </cell>
          <cell r="C256" t="str">
            <v>M²</v>
          </cell>
          <cell r="D256">
            <v>7545.38</v>
          </cell>
        </row>
        <row r="257">
          <cell r="A257" t="str">
            <v>M12003</v>
          </cell>
          <cell r="B257" t="str">
            <v>Vidrio plano 5mm 2,25x1,80</v>
          </cell>
          <cell r="C257" t="str">
            <v>M²</v>
          </cell>
          <cell r="D257">
            <v>9519</v>
          </cell>
        </row>
        <row r="258">
          <cell r="A258" t="str">
            <v>M12004</v>
          </cell>
          <cell r="B258" t="str">
            <v>Vidrio plano 6mm 2,25x1,80</v>
          </cell>
          <cell r="C258" t="str">
            <v>M²</v>
          </cell>
          <cell r="D258">
            <v>11523.98</v>
          </cell>
        </row>
        <row r="259">
          <cell r="A259" t="str">
            <v>M12005</v>
          </cell>
          <cell r="B259" t="str">
            <v>Vidrio esmerilado</v>
          </cell>
          <cell r="C259" t="str">
            <v>M²</v>
          </cell>
          <cell r="D259">
            <v>4250</v>
          </cell>
        </row>
        <row r="260">
          <cell r="A260" t="str">
            <v>M12006</v>
          </cell>
          <cell r="B260" t="str">
            <v>Ventana lámina</v>
          </cell>
          <cell r="C260" t="str">
            <v>M²</v>
          </cell>
          <cell r="D260">
            <v>21000</v>
          </cell>
        </row>
        <row r="261">
          <cell r="A261" t="str">
            <v>M13000</v>
          </cell>
          <cell r="B261" t="str">
            <v>Pinturas:</v>
          </cell>
        </row>
        <row r="262">
          <cell r="A262" t="str">
            <v>M13001</v>
          </cell>
          <cell r="B262" t="str">
            <v>Yeso corriente</v>
          </cell>
          <cell r="C262" t="str">
            <v>BULTO</v>
          </cell>
          <cell r="D262">
            <v>8125</v>
          </cell>
        </row>
        <row r="263">
          <cell r="A263" t="str">
            <v>M13002</v>
          </cell>
          <cell r="B263" t="str">
            <v>Caolín</v>
          </cell>
          <cell r="C263" t="str">
            <v>BULTO</v>
          </cell>
          <cell r="D263">
            <v>5125</v>
          </cell>
        </row>
        <row r="264">
          <cell r="A264" t="str">
            <v>M13003</v>
          </cell>
          <cell r="B264" t="str">
            <v>Viniltex</v>
          </cell>
          <cell r="C264" t="str">
            <v>GALON</v>
          </cell>
          <cell r="D264">
            <v>16550</v>
          </cell>
        </row>
        <row r="265">
          <cell r="A265" t="str">
            <v>M13004</v>
          </cell>
          <cell r="B265" t="str">
            <v>Laca transparente</v>
          </cell>
          <cell r="C265" t="str">
            <v>GALON</v>
          </cell>
          <cell r="D265">
            <v>17312.5</v>
          </cell>
        </row>
        <row r="266">
          <cell r="A266" t="str">
            <v>M13005</v>
          </cell>
          <cell r="B266" t="str">
            <v>Anticorrosivo gris</v>
          </cell>
          <cell r="C266" t="str">
            <v>GALON</v>
          </cell>
          <cell r="D266">
            <v>13250</v>
          </cell>
        </row>
        <row r="267">
          <cell r="A267" t="str">
            <v>M13006</v>
          </cell>
          <cell r="B267" t="str">
            <v>Pabmeril pliego 9x11</v>
          </cell>
          <cell r="C267" t="str">
            <v>UN</v>
          </cell>
          <cell r="D267">
            <v>718.12</v>
          </cell>
        </row>
        <row r="268">
          <cell r="A268" t="str">
            <v>M13007</v>
          </cell>
          <cell r="B268" t="str">
            <v>Acrilico Blanco y Colores</v>
          </cell>
          <cell r="C268" t="str">
            <v>GALON</v>
          </cell>
          <cell r="D268">
            <v>17162.5</v>
          </cell>
        </row>
        <row r="269">
          <cell r="A269" t="str">
            <v>M13008</v>
          </cell>
          <cell r="B269" t="str">
            <v>Acrilico Mate Suv</v>
          </cell>
          <cell r="C269" t="str">
            <v>GALON</v>
          </cell>
          <cell r="D269">
            <v>19375</v>
          </cell>
        </row>
        <row r="270">
          <cell r="A270" t="str">
            <v>M13009</v>
          </cell>
          <cell r="B270" t="str">
            <v>Acriltex</v>
          </cell>
          <cell r="C270" t="str">
            <v>GALON</v>
          </cell>
          <cell r="D270">
            <v>19475</v>
          </cell>
        </row>
        <row r="271">
          <cell r="A271" t="str">
            <v>M13010</v>
          </cell>
          <cell r="B271" t="str">
            <v>Anticorrosivo Gris</v>
          </cell>
          <cell r="C271" t="str">
            <v>GALON</v>
          </cell>
          <cell r="D271">
            <v>13250</v>
          </cell>
        </row>
        <row r="272">
          <cell r="A272" t="str">
            <v>M13011</v>
          </cell>
          <cell r="B272" t="str">
            <v>Anticorrosivo Rojo</v>
          </cell>
          <cell r="C272" t="str">
            <v>GALON</v>
          </cell>
          <cell r="D272">
            <v>13112.5</v>
          </cell>
        </row>
        <row r="273">
          <cell r="A273" t="str">
            <v>M13012</v>
          </cell>
          <cell r="B273" t="str">
            <v>Anticorrosivo Gris protección ICO</v>
          </cell>
          <cell r="C273" t="str">
            <v>GALON</v>
          </cell>
          <cell r="D273">
            <v>14850</v>
          </cell>
        </row>
        <row r="274">
          <cell r="A274" t="str">
            <v>M13013</v>
          </cell>
          <cell r="B274" t="str">
            <v>Anticorrosivo Rojo protección ICO</v>
          </cell>
          <cell r="C274" t="str">
            <v>GALON</v>
          </cell>
          <cell r="D274">
            <v>13100</v>
          </cell>
        </row>
        <row r="275">
          <cell r="A275" t="str">
            <v>M13014</v>
          </cell>
          <cell r="B275" t="str">
            <v>Barniz brillante Exterior</v>
          </cell>
          <cell r="C275" t="str">
            <v>GALON</v>
          </cell>
          <cell r="D275">
            <v>10775</v>
          </cell>
        </row>
        <row r="276">
          <cell r="A276" t="str">
            <v>M13015</v>
          </cell>
          <cell r="B276" t="str">
            <v>Barniz brillante Interior</v>
          </cell>
          <cell r="C276" t="str">
            <v>GALON</v>
          </cell>
          <cell r="D276">
            <v>14987.5</v>
          </cell>
        </row>
        <row r="277">
          <cell r="A277" t="str">
            <v>M13016</v>
          </cell>
          <cell r="B277" t="str">
            <v>Barniz Viltriflex</v>
          </cell>
          <cell r="C277" t="str">
            <v>GALON</v>
          </cell>
          <cell r="D277">
            <v>31172.5</v>
          </cell>
        </row>
        <row r="278">
          <cell r="A278" t="str">
            <v>M13017</v>
          </cell>
          <cell r="B278" t="str">
            <v>Base blanca 1490</v>
          </cell>
          <cell r="C278" t="str">
            <v>GALON</v>
          </cell>
          <cell r="D278">
            <v>31850</v>
          </cell>
        </row>
        <row r="279">
          <cell r="A279" t="str">
            <v>M13018</v>
          </cell>
          <cell r="B279" t="str">
            <v>Base blanca ultralac</v>
          </cell>
          <cell r="C279" t="str">
            <v>GALON</v>
          </cell>
          <cell r="D279">
            <v>13512.5</v>
          </cell>
        </row>
        <row r="280">
          <cell r="A280" t="str">
            <v>M13019</v>
          </cell>
          <cell r="B280" t="str">
            <v>Cal promical</v>
          </cell>
          <cell r="C280" t="str">
            <v>BULTO</v>
          </cell>
          <cell r="D280">
            <v>2500</v>
          </cell>
        </row>
        <row r="281">
          <cell r="A281" t="str">
            <v>M13020</v>
          </cell>
          <cell r="B281" t="str">
            <v xml:space="preserve">Caolín </v>
          </cell>
          <cell r="C281" t="str">
            <v>BULTO</v>
          </cell>
          <cell r="D281">
            <v>5125</v>
          </cell>
        </row>
        <row r="282">
          <cell r="A282" t="str">
            <v>M13021</v>
          </cell>
          <cell r="B282" t="str">
            <v>Esmalte corrugables</v>
          </cell>
          <cell r="C282" t="str">
            <v>GALON</v>
          </cell>
          <cell r="D282">
            <v>27672.5</v>
          </cell>
        </row>
        <row r="283">
          <cell r="A283" t="str">
            <v>M13022</v>
          </cell>
          <cell r="B283" t="str">
            <v>Esmalte domestico</v>
          </cell>
          <cell r="C283" t="str">
            <v>GALON</v>
          </cell>
          <cell r="D283">
            <v>19150</v>
          </cell>
        </row>
        <row r="284">
          <cell r="A284" t="str">
            <v>M13023</v>
          </cell>
          <cell r="B284" t="str">
            <v>Esmalte martillado</v>
          </cell>
          <cell r="C284" t="str">
            <v>GALON</v>
          </cell>
          <cell r="D284">
            <v>26225</v>
          </cell>
        </row>
        <row r="285">
          <cell r="A285" t="str">
            <v>M13024</v>
          </cell>
          <cell r="B285" t="str">
            <v>Esmalte super 15</v>
          </cell>
          <cell r="C285" t="str">
            <v>GALON</v>
          </cell>
          <cell r="D285">
            <v>21375</v>
          </cell>
        </row>
        <row r="286">
          <cell r="A286" t="str">
            <v>M13025</v>
          </cell>
          <cell r="B286" t="str">
            <v>Esmalte alto brillo</v>
          </cell>
          <cell r="C286" t="str">
            <v>GALON</v>
          </cell>
          <cell r="D286">
            <v>20875</v>
          </cell>
        </row>
        <row r="287">
          <cell r="A287" t="str">
            <v>M13026</v>
          </cell>
          <cell r="B287" t="str">
            <v>Estuco</v>
          </cell>
          <cell r="C287" t="str">
            <v>KG</v>
          </cell>
          <cell r="D287">
            <v>427.5</v>
          </cell>
        </row>
        <row r="288">
          <cell r="A288" t="str">
            <v>M13027</v>
          </cell>
          <cell r="B288" t="str">
            <v>Estucor</v>
          </cell>
          <cell r="C288" t="str">
            <v>KG</v>
          </cell>
          <cell r="D288">
            <v>430.35</v>
          </cell>
        </row>
        <row r="289">
          <cell r="A289" t="str">
            <v>M13028</v>
          </cell>
          <cell r="B289" t="str">
            <v>Laca Aerosol x 160Z</v>
          </cell>
          <cell r="C289" t="str">
            <v>UN</v>
          </cell>
          <cell r="D289">
            <v>3087.5</v>
          </cell>
        </row>
        <row r="290">
          <cell r="A290" t="str">
            <v>M13029</v>
          </cell>
          <cell r="B290" t="str">
            <v>Laca transparente mate PHLC</v>
          </cell>
          <cell r="C290" t="str">
            <v>GALON</v>
          </cell>
          <cell r="D290">
            <v>17625</v>
          </cell>
        </row>
        <row r="291">
          <cell r="A291" t="str">
            <v>M13030</v>
          </cell>
          <cell r="B291" t="str">
            <v>Pintucal</v>
          </cell>
          <cell r="C291" t="str">
            <v>KG</v>
          </cell>
          <cell r="D291">
            <v>394.73</v>
          </cell>
        </row>
        <row r="292">
          <cell r="A292" t="str">
            <v>M14000</v>
          </cell>
          <cell r="B292" t="str">
            <v>Enchapes y accesorios</v>
          </cell>
        </row>
        <row r="293">
          <cell r="A293" t="str">
            <v>M14001</v>
          </cell>
          <cell r="B293" t="str">
            <v>Cristanac especial</v>
          </cell>
          <cell r="C293" t="str">
            <v>M²</v>
          </cell>
          <cell r="D293">
            <v>23200.91</v>
          </cell>
        </row>
        <row r="294">
          <cell r="A294" t="str">
            <v>M14002</v>
          </cell>
          <cell r="B294" t="str">
            <v>Duchas Cristanac 1,2x0,9</v>
          </cell>
          <cell r="C294" t="str">
            <v>UN</v>
          </cell>
          <cell r="D294">
            <v>242747.91</v>
          </cell>
        </row>
        <row r="295">
          <cell r="A295" t="str">
            <v>M14003</v>
          </cell>
          <cell r="B295" t="str">
            <v>Gabinete baño principal</v>
          </cell>
          <cell r="C295" t="str">
            <v>UN</v>
          </cell>
          <cell r="D295">
            <v>86654</v>
          </cell>
        </row>
        <row r="296">
          <cell r="A296" t="str">
            <v>M14004</v>
          </cell>
          <cell r="B296" t="str">
            <v>Gabinete baño servicio</v>
          </cell>
          <cell r="C296" t="str">
            <v>UN</v>
          </cell>
          <cell r="D296">
            <v>46691</v>
          </cell>
        </row>
        <row r="297">
          <cell r="A297" t="str">
            <v>M14005</v>
          </cell>
          <cell r="B297" t="str">
            <v>Jaboneras porcelana acuario</v>
          </cell>
          <cell r="C297" t="str">
            <v>UN</v>
          </cell>
          <cell r="D297">
            <v>3963</v>
          </cell>
        </row>
        <row r="298">
          <cell r="A298" t="str">
            <v>M14006</v>
          </cell>
          <cell r="B298" t="str">
            <v>Juegos incrustar acuario</v>
          </cell>
          <cell r="C298" t="str">
            <v>UN</v>
          </cell>
          <cell r="D298" t="str">
            <v>19733.28</v>
          </cell>
        </row>
        <row r="299">
          <cell r="A299" t="str">
            <v>M14007</v>
          </cell>
          <cell r="B299" t="str">
            <v>Juegos incrustar royal</v>
          </cell>
          <cell r="C299" t="str">
            <v>UN</v>
          </cell>
          <cell r="D299" t="str">
            <v>24162.28</v>
          </cell>
        </row>
        <row r="300">
          <cell r="A300" t="str">
            <v>M14008</v>
          </cell>
          <cell r="B300" t="str">
            <v>Juegos incrustar stilo</v>
          </cell>
          <cell r="C300" t="str">
            <v>UN</v>
          </cell>
          <cell r="D300" t="str">
            <v>60221.15</v>
          </cell>
        </row>
        <row r="301">
          <cell r="A301" t="str">
            <v>M14009</v>
          </cell>
          <cell r="B301" t="str">
            <v>Lavaderos porcelana 11x11</v>
          </cell>
          <cell r="C301" t="str">
            <v>UN</v>
          </cell>
          <cell r="D301" t="str">
            <v>37249.76</v>
          </cell>
        </row>
        <row r="302">
          <cell r="A302" t="str">
            <v>M14010</v>
          </cell>
          <cell r="B302" t="str">
            <v>Lavaderos porcelana 20x20</v>
          </cell>
          <cell r="C302" t="str">
            <v>UN</v>
          </cell>
          <cell r="D302" t="str">
            <v>60856.28</v>
          </cell>
        </row>
        <row r="303">
          <cell r="A303" t="str">
            <v>M14011</v>
          </cell>
          <cell r="B303" t="str">
            <v>Mármol gris 30x15</v>
          </cell>
          <cell r="C303" t="str">
            <v>M²</v>
          </cell>
          <cell r="D303" t="str">
            <v>33245.36</v>
          </cell>
        </row>
        <row r="304">
          <cell r="A304" t="str">
            <v>M14012</v>
          </cell>
          <cell r="B304" t="str">
            <v>Mármol travertino peruano</v>
          </cell>
          <cell r="C304" t="str">
            <v>M²</v>
          </cell>
          <cell r="D304" t="str">
            <v>87270.49</v>
          </cell>
        </row>
        <row r="305">
          <cell r="A305" t="str">
            <v>M14013</v>
          </cell>
          <cell r="B305" t="str">
            <v>Marmol travertino 30x15</v>
          </cell>
          <cell r="C305" t="str">
            <v>M²</v>
          </cell>
          <cell r="D305">
            <v>34619.589999999997</v>
          </cell>
        </row>
        <row r="306">
          <cell r="A306" t="str">
            <v>M14014</v>
          </cell>
          <cell r="B306" t="str">
            <v>Papel de colgadura estilos</v>
          </cell>
          <cell r="C306" t="str">
            <v>M²</v>
          </cell>
          <cell r="D306">
            <v>4019.23</v>
          </cell>
        </row>
        <row r="307">
          <cell r="A307" t="str">
            <v>M14015</v>
          </cell>
          <cell r="B307" t="str">
            <v>Papel colgadura tipo 1</v>
          </cell>
          <cell r="C307" t="str">
            <v>M²</v>
          </cell>
          <cell r="D307">
            <v>4018.35</v>
          </cell>
        </row>
        <row r="308">
          <cell r="A308" t="str">
            <v>M14016</v>
          </cell>
          <cell r="B308" t="str">
            <v>Papelera porcelana acuario</v>
          </cell>
          <cell r="C308" t="str">
            <v>UN</v>
          </cell>
          <cell r="D308">
            <v>6299.72</v>
          </cell>
        </row>
        <row r="309">
          <cell r="A309" t="str">
            <v>M14017</v>
          </cell>
          <cell r="B309" t="str">
            <v>Piedra crema</v>
          </cell>
          <cell r="C309" t="str">
            <v>M²</v>
          </cell>
          <cell r="D309">
            <v>23492.93</v>
          </cell>
        </row>
        <row r="310">
          <cell r="A310" t="str">
            <v>M14018</v>
          </cell>
          <cell r="B310" t="str">
            <v>Pirlan ducha porc. 11x11</v>
          </cell>
          <cell r="C310" t="str">
            <v>ML</v>
          </cell>
          <cell r="D310">
            <v>2816.68</v>
          </cell>
        </row>
        <row r="311">
          <cell r="A311" t="str">
            <v>M14019</v>
          </cell>
          <cell r="B311" t="str">
            <v>Pirlan ducha porc. 20x20</v>
          </cell>
          <cell r="C311" t="str">
            <v>ML</v>
          </cell>
          <cell r="D311">
            <v>11013.45</v>
          </cell>
        </row>
        <row r="312">
          <cell r="A312" t="str">
            <v>M14020</v>
          </cell>
          <cell r="B312" t="str">
            <v>Porcelana esfumado base 20x20</v>
          </cell>
          <cell r="C312" t="str">
            <v>M²</v>
          </cell>
          <cell r="D312">
            <v>10357.200000000001</v>
          </cell>
        </row>
        <row r="313">
          <cell r="A313" t="str">
            <v>M14021</v>
          </cell>
          <cell r="B313" t="str">
            <v>Porcelana estancia dunas 11x11</v>
          </cell>
          <cell r="C313" t="str">
            <v>M²</v>
          </cell>
          <cell r="D313">
            <v>7150.91</v>
          </cell>
        </row>
        <row r="314">
          <cell r="A314" t="str">
            <v>M14022</v>
          </cell>
          <cell r="B314" t="str">
            <v>Rejillas plásticas sosco 3x2</v>
          </cell>
          <cell r="C314" t="str">
            <v>UN</v>
          </cell>
          <cell r="D314">
            <v>822.44</v>
          </cell>
        </row>
        <row r="315">
          <cell r="A315" t="str">
            <v>M14023</v>
          </cell>
          <cell r="B315" t="str">
            <v>Rejilla sifón 20x20</v>
          </cell>
          <cell r="C315" t="str">
            <v>UN</v>
          </cell>
          <cell r="D315">
            <v>8715.08</v>
          </cell>
        </row>
        <row r="316">
          <cell r="A316" t="str">
            <v>M14024</v>
          </cell>
          <cell r="B316" t="str">
            <v>Rejilla sifón 4,5x3,5</v>
          </cell>
          <cell r="C316" t="str">
            <v>UN</v>
          </cell>
          <cell r="D316">
            <v>5052.96</v>
          </cell>
        </row>
        <row r="317">
          <cell r="A317" t="str">
            <v>M14025</v>
          </cell>
          <cell r="B317" t="str">
            <v>Rejillas sosco 3x2</v>
          </cell>
          <cell r="C317" t="str">
            <v>UN</v>
          </cell>
          <cell r="D317">
            <v>1424.5</v>
          </cell>
        </row>
        <row r="318">
          <cell r="A318" t="str">
            <v>M14026</v>
          </cell>
          <cell r="B318" t="str">
            <v>Rejillas vent. 20x20</v>
          </cell>
          <cell r="C318" t="str">
            <v>UN</v>
          </cell>
          <cell r="D318">
            <v>3070</v>
          </cell>
        </row>
        <row r="319">
          <cell r="A319" t="str">
            <v>M14027</v>
          </cell>
          <cell r="B319" t="str">
            <v>Remate bocel aluminio</v>
          </cell>
          <cell r="C319" t="str">
            <v>ML</v>
          </cell>
          <cell r="D319">
            <v>640.5</v>
          </cell>
        </row>
        <row r="320">
          <cell r="A320" t="str">
            <v>M14028</v>
          </cell>
          <cell r="B320" t="str">
            <v>Remate bocel porc. 0,11</v>
          </cell>
          <cell r="C320" t="str">
            <v>ML</v>
          </cell>
          <cell r="D320">
            <v>1605.03</v>
          </cell>
        </row>
        <row r="321">
          <cell r="A321" t="str">
            <v>M14029</v>
          </cell>
          <cell r="B321" t="str">
            <v>Tapas registro 20x20</v>
          </cell>
          <cell r="C321" t="str">
            <v>UN</v>
          </cell>
          <cell r="D321">
            <v>9825.2000000000007</v>
          </cell>
        </row>
        <row r="322">
          <cell r="A322" t="str">
            <v>M14030</v>
          </cell>
          <cell r="B322" t="str">
            <v>Tapas registro 6x6</v>
          </cell>
          <cell r="C322" t="str">
            <v>UN</v>
          </cell>
          <cell r="D322">
            <v>4657.3999999999996</v>
          </cell>
        </row>
        <row r="323">
          <cell r="A323" t="str">
            <v>M14031</v>
          </cell>
          <cell r="B323" t="str">
            <v>Válvula lavadero 2"</v>
          </cell>
          <cell r="C323" t="str">
            <v>UN</v>
          </cell>
          <cell r="D323">
            <v>2204</v>
          </cell>
        </row>
        <row r="324">
          <cell r="A324" t="str">
            <v>M14032</v>
          </cell>
          <cell r="B324" t="str">
            <v>Sanitario nova blanco</v>
          </cell>
          <cell r="C324" t="str">
            <v>UN</v>
          </cell>
          <cell r="D324">
            <v>87780</v>
          </cell>
        </row>
        <row r="325">
          <cell r="A325" t="str">
            <v>M14033</v>
          </cell>
          <cell r="B325" t="str">
            <v>Lavamanos NOVA</v>
          </cell>
          <cell r="C325" t="str">
            <v>UN</v>
          </cell>
          <cell r="D325">
            <v>77612.5</v>
          </cell>
        </row>
        <row r="326">
          <cell r="A326" t="str">
            <v>M14034</v>
          </cell>
          <cell r="B326" t="str">
            <v>Orinal mediano</v>
          </cell>
          <cell r="C326" t="str">
            <v>UN</v>
          </cell>
          <cell r="D326">
            <v>61692.5</v>
          </cell>
        </row>
        <row r="327">
          <cell r="A327" t="str">
            <v>M15000</v>
          </cell>
          <cell r="B327" t="str">
            <v>Luminarias y lámparas:</v>
          </cell>
        </row>
        <row r="328">
          <cell r="A328" t="str">
            <v>M15001</v>
          </cell>
          <cell r="B328" t="str">
            <v>Roseta bakelita AVE</v>
          </cell>
          <cell r="C328" t="str">
            <v>UN</v>
          </cell>
          <cell r="D328">
            <v>591.6</v>
          </cell>
        </row>
        <row r="329">
          <cell r="A329" t="str">
            <v>M15002</v>
          </cell>
          <cell r="B329" t="str">
            <v>Roseta porcelana</v>
          </cell>
          <cell r="C329" t="str">
            <v>UN</v>
          </cell>
          <cell r="D329">
            <v>610.5</v>
          </cell>
        </row>
        <row r="330">
          <cell r="A330" t="str">
            <v>M15003</v>
          </cell>
          <cell r="B330" t="str">
            <v>Lámpara FLCTE 4x20 X-20K</v>
          </cell>
          <cell r="C330" t="str">
            <v>UN</v>
          </cell>
          <cell r="D330">
            <v>58877.87</v>
          </cell>
        </row>
        <row r="331">
          <cell r="A331" t="str">
            <v>M15004</v>
          </cell>
          <cell r="B331" t="str">
            <v>Lámpara FLCTE 4x20 X-70P</v>
          </cell>
          <cell r="C331" t="str">
            <v>UN</v>
          </cell>
          <cell r="D331">
            <v>76871.490000000005</v>
          </cell>
        </row>
        <row r="332">
          <cell r="A332" t="str">
            <v>M15005</v>
          </cell>
          <cell r="B332" t="str">
            <v>Lámpara SLIM 2x48 X-13K</v>
          </cell>
          <cell r="C332" t="str">
            <v>UN</v>
          </cell>
          <cell r="D332">
            <v>66735.839999999997</v>
          </cell>
        </row>
        <row r="333">
          <cell r="A333" t="str">
            <v>M15006</v>
          </cell>
          <cell r="B333" t="str">
            <v>Lámpara SLIM 2x48 X-20KM</v>
          </cell>
          <cell r="C333" t="str">
            <v>UN</v>
          </cell>
          <cell r="D333">
            <v>73568.86</v>
          </cell>
        </row>
        <row r="334">
          <cell r="A334" t="str">
            <v>M15007</v>
          </cell>
          <cell r="B334" t="str">
            <v>Farol para poste 125W</v>
          </cell>
          <cell r="C334" t="str">
            <v>UN</v>
          </cell>
          <cell r="D334">
            <v>177658.55</v>
          </cell>
        </row>
        <row r="335">
          <cell r="A335" t="str">
            <v>M15008</v>
          </cell>
          <cell r="B335" t="str">
            <v>Lámpara FLCTE 2x20 X-13K</v>
          </cell>
          <cell r="C335" t="str">
            <v>UN</v>
          </cell>
          <cell r="D335">
            <v>33823.46</v>
          </cell>
        </row>
        <row r="336">
          <cell r="A336" t="str">
            <v>M18000</v>
          </cell>
          <cell r="B336" t="str">
            <v>Puertas:</v>
          </cell>
        </row>
        <row r="337">
          <cell r="A337" t="str">
            <v>M18001</v>
          </cell>
          <cell r="B337" t="str">
            <v>Puerta doble moldura cedro 1,20x2,00</v>
          </cell>
          <cell r="C337" t="str">
            <v>UN</v>
          </cell>
          <cell r="D337">
            <v>429000</v>
          </cell>
        </row>
        <row r="338">
          <cell r="A338" t="str">
            <v>M18002</v>
          </cell>
          <cell r="B338" t="str">
            <v>Puerta doble moldura FLORM 1,20x2,00</v>
          </cell>
          <cell r="C338" t="str">
            <v>UN</v>
          </cell>
          <cell r="D338">
            <v>482625</v>
          </cell>
        </row>
        <row r="339">
          <cell r="A339" t="str">
            <v>M18003</v>
          </cell>
          <cell r="B339" t="str">
            <v>Puerta sensilla flor morado 0,80x2,00</v>
          </cell>
          <cell r="C339" t="str">
            <v>UN</v>
          </cell>
          <cell r="D339">
            <v>150000</v>
          </cell>
        </row>
        <row r="340">
          <cell r="A340" t="str">
            <v>M18004</v>
          </cell>
          <cell r="B340" t="str">
            <v>Puerta sensilla moldura cedro 0,80x2,00</v>
          </cell>
          <cell r="C340" t="str">
            <v>UN</v>
          </cell>
          <cell r="D340">
            <v>308343.75</v>
          </cell>
        </row>
        <row r="341">
          <cell r="A341" t="str">
            <v>M18005</v>
          </cell>
          <cell r="B341" t="str">
            <v>Puerta metálica</v>
          </cell>
          <cell r="C341" t="str">
            <v>M²</v>
          </cell>
          <cell r="D341">
            <v>54964.93</v>
          </cell>
        </row>
        <row r="342">
          <cell r="A342" t="str">
            <v>M19000</v>
          </cell>
          <cell r="B342" t="str">
            <v>Varios:</v>
          </cell>
        </row>
        <row r="343">
          <cell r="A343" t="str">
            <v>M19001</v>
          </cell>
          <cell r="B343" t="str">
            <v>Tornillo P/MAD. 1x6"</v>
          </cell>
          <cell r="C343" t="str">
            <v>UN</v>
          </cell>
          <cell r="D343">
            <v>11.51</v>
          </cell>
        </row>
        <row r="344">
          <cell r="A344" t="str">
            <v>M19002</v>
          </cell>
          <cell r="B344" t="str">
            <v>Perfil galvan. pag 230 18</v>
          </cell>
          <cell r="C344" t="str">
            <v>ML</v>
          </cell>
          <cell r="D344">
            <v>3003.9</v>
          </cell>
        </row>
        <row r="345">
          <cell r="A345" t="str">
            <v>M19003</v>
          </cell>
          <cell r="B345" t="str">
            <v>Cubierta arquitectónica</v>
          </cell>
          <cell r="C345" t="str">
            <v>UN</v>
          </cell>
          <cell r="D345">
            <v>15012.37</v>
          </cell>
        </row>
        <row r="346">
          <cell r="A346" t="str">
            <v>M19004</v>
          </cell>
          <cell r="B346" t="str">
            <v>Bisagra común 3"</v>
          </cell>
          <cell r="C346" t="str">
            <v>UN</v>
          </cell>
          <cell r="D346">
            <v>313.5</v>
          </cell>
        </row>
        <row r="347">
          <cell r="A347" t="str">
            <v>M19005</v>
          </cell>
          <cell r="B347" t="str">
            <v>P/candado simple 3"</v>
          </cell>
          <cell r="C347" t="str">
            <v>UN</v>
          </cell>
          <cell r="D347">
            <v>788.02</v>
          </cell>
        </row>
        <row r="348">
          <cell r="A348" t="str">
            <v>M19006</v>
          </cell>
          <cell r="B348" t="str">
            <v>T. chapa-ordinario 0,30</v>
          </cell>
          <cell r="C348" t="str">
            <v>ML</v>
          </cell>
          <cell r="D348">
            <v>1082.5</v>
          </cell>
        </row>
        <row r="349">
          <cell r="A349" t="str">
            <v>M19007</v>
          </cell>
          <cell r="B349" t="str">
            <v>Vara de clavo</v>
          </cell>
          <cell r="C349" t="str">
            <v>ML</v>
          </cell>
          <cell r="D349">
            <v>1416.25</v>
          </cell>
        </row>
        <row r="350">
          <cell r="A350" t="str">
            <v>M19008</v>
          </cell>
          <cell r="B350" t="str">
            <v>Tiras alistado 3x3x3</v>
          </cell>
          <cell r="C350" t="str">
            <v>ML</v>
          </cell>
          <cell r="D350">
            <v>208.32</v>
          </cell>
        </row>
        <row r="351">
          <cell r="A351" t="str">
            <v>M19009</v>
          </cell>
          <cell r="B351" t="str">
            <v>Pegante boxer [750ml]</v>
          </cell>
          <cell r="C351" t="str">
            <v>UN</v>
          </cell>
          <cell r="D351">
            <v>3333.75</v>
          </cell>
        </row>
        <row r="352">
          <cell r="A352" t="str">
            <v>M19010</v>
          </cell>
          <cell r="B352" t="str">
            <v>Señales y otros</v>
          </cell>
          <cell r="C352" t="str">
            <v>GLB</v>
          </cell>
          <cell r="D352">
            <v>1</v>
          </cell>
        </row>
        <row r="353">
          <cell r="A353" t="str">
            <v>M19011</v>
          </cell>
          <cell r="B353" t="str">
            <v>Explosivos</v>
          </cell>
          <cell r="C353" t="str">
            <v>KG</v>
          </cell>
          <cell r="D353">
            <v>10000</v>
          </cell>
        </row>
        <row r="354">
          <cell r="A354" t="str">
            <v>M19012</v>
          </cell>
          <cell r="B354" t="str">
            <v>Agua de carrotanque</v>
          </cell>
          <cell r="C354" t="str">
            <v>LT</v>
          </cell>
          <cell r="D354">
            <v>4.5</v>
          </cell>
        </row>
        <row r="355">
          <cell r="A355" t="str">
            <v>M19013</v>
          </cell>
          <cell r="B355" t="str">
            <v>Malla gavión</v>
          </cell>
          <cell r="C355" t="str">
            <v>ML</v>
          </cell>
          <cell r="D355">
            <v>2000</v>
          </cell>
        </row>
        <row r="356">
          <cell r="A356" t="str">
            <v>M19014</v>
          </cell>
          <cell r="B356" t="str">
            <v>Geotextil</v>
          </cell>
          <cell r="C356" t="str">
            <v>M²</v>
          </cell>
          <cell r="D356">
            <v>6000</v>
          </cell>
        </row>
        <row r="357">
          <cell r="A357" t="str">
            <v>M20000</v>
          </cell>
          <cell r="B357" t="str">
            <v>Mampostería:</v>
          </cell>
        </row>
        <row r="358">
          <cell r="A358" t="str">
            <v>M20001</v>
          </cell>
          <cell r="B358" t="str">
            <v>Mortero para pega 1:3/lt</v>
          </cell>
          <cell r="C358" t="str">
            <v>LT</v>
          </cell>
          <cell r="D358">
            <v>83.14</v>
          </cell>
        </row>
        <row r="359">
          <cell r="A359" t="str">
            <v>M20002</v>
          </cell>
          <cell r="B359" t="str">
            <v>Mortero 1:4</v>
          </cell>
          <cell r="C359" t="str">
            <v>M³</v>
          </cell>
          <cell r="D359">
            <v>76915</v>
          </cell>
        </row>
        <row r="360">
          <cell r="A360" t="str">
            <v>M21000</v>
          </cell>
          <cell r="B360" t="str">
            <v>Enchapes para muros:</v>
          </cell>
        </row>
        <row r="361">
          <cell r="A361" t="str">
            <v>M21001</v>
          </cell>
          <cell r="B361" t="str">
            <v>Porcelana DUNAS 11x11</v>
          </cell>
          <cell r="C361" t="str">
            <v>M²</v>
          </cell>
          <cell r="D361">
            <v>8478.75</v>
          </cell>
        </row>
        <row r="362">
          <cell r="A362" t="str">
            <v>M21002</v>
          </cell>
          <cell r="B362" t="str">
            <v>Porcelana estancia GRABA 11x11</v>
          </cell>
          <cell r="C362" t="str">
            <v>M²</v>
          </cell>
          <cell r="D362">
            <v>7267.5</v>
          </cell>
        </row>
        <row r="363">
          <cell r="A363" t="str">
            <v>M21003</v>
          </cell>
          <cell r="B363" t="str">
            <v>Porcelana estancia PLANO 11x11</v>
          </cell>
          <cell r="C363" t="str">
            <v>M²</v>
          </cell>
          <cell r="D363">
            <v>7267.5</v>
          </cell>
        </row>
        <row r="364">
          <cell r="A364" t="str">
            <v>M22000</v>
          </cell>
          <cell r="B364" t="str">
            <v>Estructura Metálica:</v>
          </cell>
        </row>
        <row r="365">
          <cell r="A365" t="str">
            <v>M22001</v>
          </cell>
          <cell r="B365" t="str">
            <v>Cerchas</v>
          </cell>
          <cell r="C365" t="str">
            <v>UN</v>
          </cell>
          <cell r="D365">
            <v>1250000</v>
          </cell>
        </row>
        <row r="366">
          <cell r="A366" t="str">
            <v>M22002</v>
          </cell>
          <cell r="B366" t="str">
            <v>Rejillas piso 0,3</v>
          </cell>
          <cell r="C366" t="str">
            <v>ML</v>
          </cell>
          <cell r="D366">
            <v>16023</v>
          </cell>
        </row>
        <row r="367">
          <cell r="A367" t="str">
            <v>M23000</v>
          </cell>
          <cell r="B367" t="str">
            <v>Pavimento Asfáltico</v>
          </cell>
        </row>
        <row r="368">
          <cell r="A368" t="str">
            <v>M23001</v>
          </cell>
          <cell r="B368" t="str">
            <v>Sub-base</v>
          </cell>
          <cell r="C368" t="str">
            <v>M³</v>
          </cell>
          <cell r="D368">
            <v>6496</v>
          </cell>
        </row>
        <row r="369">
          <cell r="A369" t="str">
            <v>M23002</v>
          </cell>
          <cell r="B369" t="str">
            <v>Base 7cm 1150-IV (obra)</v>
          </cell>
          <cell r="C369" t="str">
            <v>M²</v>
          </cell>
          <cell r="D369">
            <v>8980</v>
          </cell>
        </row>
        <row r="370">
          <cell r="A370" t="str">
            <v>M23003</v>
          </cell>
          <cell r="B370" t="str">
            <v>Base 7cm 1350 (obra)</v>
          </cell>
          <cell r="C370" t="str">
            <v>M²</v>
          </cell>
          <cell r="D370">
            <v>8313.64</v>
          </cell>
        </row>
        <row r="371">
          <cell r="A371" t="str">
            <v>M23004</v>
          </cell>
          <cell r="B371" t="str">
            <v>Base asfáltica (obra)</v>
          </cell>
          <cell r="C371" t="str">
            <v>M³</v>
          </cell>
          <cell r="D371">
            <v>118794.38</v>
          </cell>
        </row>
        <row r="372">
          <cell r="A372" t="str">
            <v>M23005</v>
          </cell>
          <cell r="B372" t="str">
            <v>Base asfáltica (planta)</v>
          </cell>
          <cell r="C372" t="str">
            <v>M³</v>
          </cell>
          <cell r="D372">
            <v>65461.52</v>
          </cell>
        </row>
        <row r="373">
          <cell r="A373" t="str">
            <v>M23006</v>
          </cell>
          <cell r="B373" t="str">
            <v>Rodadura 2,5cm (obra)</v>
          </cell>
          <cell r="C373" t="str">
            <v>M²</v>
          </cell>
          <cell r="D373">
            <v>3237.86</v>
          </cell>
        </row>
        <row r="374">
          <cell r="A374" t="str">
            <v>M23007</v>
          </cell>
          <cell r="B374" t="str">
            <v>Rodadura 5cm (obra)</v>
          </cell>
          <cell r="C374" t="str">
            <v>M²</v>
          </cell>
          <cell r="D374">
            <v>4224.46</v>
          </cell>
        </row>
        <row r="375">
          <cell r="A375" t="str">
            <v>M23008</v>
          </cell>
          <cell r="B375" t="str">
            <v>Rodadura asfáltica (obra)</v>
          </cell>
          <cell r="C375" t="str">
            <v>M³</v>
          </cell>
          <cell r="D375">
            <v>143658.9</v>
          </cell>
        </row>
        <row r="376">
          <cell r="A376" t="str">
            <v>M23009</v>
          </cell>
          <cell r="B376" t="str">
            <v>Rodadura asfáltica (planta)</v>
          </cell>
          <cell r="C376" t="str">
            <v>M³</v>
          </cell>
          <cell r="D376">
            <v>84669.49</v>
          </cell>
        </row>
        <row r="377">
          <cell r="A377" t="str">
            <v>M23010</v>
          </cell>
          <cell r="B377" t="str">
            <v>Imprimación</v>
          </cell>
          <cell r="C377" t="str">
            <v>M²</v>
          </cell>
          <cell r="D377">
            <v>324.8</v>
          </cell>
        </row>
        <row r="378">
          <cell r="A378" t="str">
            <v>M23011</v>
          </cell>
          <cell r="B378" t="str">
            <v>Concreto asfáltico</v>
          </cell>
          <cell r="C378" t="str">
            <v>M³</v>
          </cell>
          <cell r="D378">
            <v>32583.119999999999</v>
          </cell>
        </row>
        <row r="380">
          <cell r="A380" t="str">
            <v>BASE DE DATOS MAQUINARIA Y EQUIPOS</v>
          </cell>
        </row>
        <row r="381">
          <cell r="A381" t="str">
            <v>CODIGO</v>
          </cell>
          <cell r="B381" t="str">
            <v>DESCRIPCION</v>
          </cell>
          <cell r="C381" t="str">
            <v>TIPO</v>
          </cell>
          <cell r="D381" t="str">
            <v>MARCA</v>
          </cell>
          <cell r="E381" t="str">
            <v>MODELO</v>
          </cell>
          <cell r="F381" t="str">
            <v>CAPACIDAD</v>
          </cell>
          <cell r="G381" t="str">
            <v>UN</v>
          </cell>
          <cell r="H381" t="str">
            <v>PRECIO UNITARIO</v>
          </cell>
        </row>
        <row r="382">
          <cell r="A382" t="str">
            <v>E1000</v>
          </cell>
          <cell r="B382" t="str">
            <v>Maquinaria pesada [alquiler]:</v>
          </cell>
        </row>
        <row r="383">
          <cell r="A383" t="str">
            <v>E1001</v>
          </cell>
          <cell r="B383" t="str">
            <v>Vehículos pesados</v>
          </cell>
          <cell r="C383" t="str">
            <v>Volqueta pesada (35ton)</v>
          </cell>
          <cell r="D383" t="str">
            <v>Caterpillar</v>
          </cell>
          <cell r="E383" t="str">
            <v>769B (99F)</v>
          </cell>
          <cell r="F383" t="str">
            <v>35TON</v>
          </cell>
          <cell r="G383" t="str">
            <v>DIA</v>
          </cell>
          <cell r="H383">
            <v>33600</v>
          </cell>
        </row>
        <row r="384">
          <cell r="A384" t="str">
            <v>E1002</v>
          </cell>
          <cell r="B384" t="str">
            <v>Cargadores</v>
          </cell>
          <cell r="C384" t="str">
            <v>Cargador frontal sobre orugas (0,76m³)</v>
          </cell>
          <cell r="D384" t="str">
            <v>Case</v>
          </cell>
          <cell r="E384" t="str">
            <v>450B (PS)</v>
          </cell>
          <cell r="F384" t="str">
            <v>0,76M³</v>
          </cell>
          <cell r="G384" t="str">
            <v>DIA</v>
          </cell>
          <cell r="H384">
            <v>110323.5</v>
          </cell>
        </row>
        <row r="385">
          <cell r="A385" t="str">
            <v>E1003</v>
          </cell>
          <cell r="B385" t="str">
            <v>Compactadores</v>
          </cell>
          <cell r="C385" t="str">
            <v>Vibrocompactador eléctrico</v>
          </cell>
          <cell r="D385" t="str">
            <v>*</v>
          </cell>
          <cell r="E385" t="str">
            <v>*</v>
          </cell>
          <cell r="F385" t="str">
            <v>*</v>
          </cell>
          <cell r="G385" t="str">
            <v>DIA</v>
          </cell>
          <cell r="H385">
            <v>14000</v>
          </cell>
        </row>
        <row r="386">
          <cell r="A386" t="str">
            <v>E1004</v>
          </cell>
          <cell r="B386" t="str">
            <v>Retroexcavadoras hidráulicas</v>
          </cell>
          <cell r="C386" t="str">
            <v>Retroexcavadora sobre llantas (112HP)</v>
          </cell>
          <cell r="D386" t="str">
            <v>JCB</v>
          </cell>
          <cell r="E386" t="str">
            <v>807C</v>
          </cell>
          <cell r="F386" t="str">
            <v>0,57M³</v>
          </cell>
          <cell r="G386" t="str">
            <v>DIA</v>
          </cell>
          <cell r="H386">
            <v>128800</v>
          </cell>
        </row>
        <row r="387">
          <cell r="A387" t="str">
            <v>E1005</v>
          </cell>
          <cell r="B387" t="str">
            <v>Retroexcavadoras hidráulicas</v>
          </cell>
          <cell r="C387" t="str">
            <v>Retroexcavadora sobre orugas (185 HP)</v>
          </cell>
          <cell r="D387" t="str">
            <v>American</v>
          </cell>
          <cell r="E387" t="str">
            <v>25A</v>
          </cell>
          <cell r="F387" t="str">
            <v>1,05M³</v>
          </cell>
          <cell r="G387" t="str">
            <v>DIA</v>
          </cell>
          <cell r="H387">
            <v>212800</v>
          </cell>
        </row>
        <row r="388">
          <cell r="A388" t="str">
            <v>E1006</v>
          </cell>
          <cell r="B388" t="str">
            <v>Tractores</v>
          </cell>
          <cell r="C388" t="str">
            <v>Tractor sobre orugas</v>
          </cell>
          <cell r="D388" t="str">
            <v>Caterpillar</v>
          </cell>
          <cell r="E388" t="str">
            <v>D 4E 27X (DD)</v>
          </cell>
          <cell r="F388" t="str">
            <v>*</v>
          </cell>
          <cell r="G388" t="str">
            <v>DIA</v>
          </cell>
          <cell r="H388">
            <v>235200</v>
          </cell>
        </row>
        <row r="389">
          <cell r="A389" t="str">
            <v>E1007</v>
          </cell>
          <cell r="B389" t="str">
            <v>Vehículos pesados</v>
          </cell>
          <cell r="C389" t="str">
            <v>Volqueta (3,8 m³)</v>
          </cell>
          <cell r="D389" t="str">
            <v>Chevrolet</v>
          </cell>
          <cell r="E389" t="str">
            <v>C-70 149/189</v>
          </cell>
          <cell r="F389" t="str">
            <v>3,8M³</v>
          </cell>
          <cell r="G389" t="str">
            <v>DIA</v>
          </cell>
          <cell r="H389">
            <v>75600</v>
          </cell>
        </row>
        <row r="390">
          <cell r="A390" t="str">
            <v>E1008</v>
          </cell>
          <cell r="B390" t="str">
            <v>Motoniveladoras</v>
          </cell>
          <cell r="C390" t="str">
            <v>Motoniveladora (125HP)</v>
          </cell>
          <cell r="D390" t="str">
            <v>Caterpillar</v>
          </cell>
          <cell r="E390" t="str">
            <v>12 serie F (89H) PS</v>
          </cell>
          <cell r="F390" t="str">
            <v>*</v>
          </cell>
          <cell r="G390" t="str">
            <v>DIA</v>
          </cell>
          <cell r="H390">
            <v>179200</v>
          </cell>
        </row>
        <row r="391">
          <cell r="A391" t="str">
            <v>E1009</v>
          </cell>
          <cell r="B391" t="str">
            <v>Cilindros vibratorios lisos</v>
          </cell>
          <cell r="C391" t="str">
            <v>Cilindro vibratorio liso de arrastre</v>
          </cell>
          <cell r="D391" t="str">
            <v>Bomag</v>
          </cell>
          <cell r="E391" t="str">
            <v>BW 4</v>
          </cell>
          <cell r="F391" t="str">
            <v>*</v>
          </cell>
          <cell r="G391" t="str">
            <v>DIA</v>
          </cell>
          <cell r="H391">
            <v>140000</v>
          </cell>
        </row>
        <row r="392">
          <cell r="A392" t="str">
            <v>E1010</v>
          </cell>
          <cell r="B392" t="str">
            <v>Irrigador</v>
          </cell>
          <cell r="C392" t="str">
            <v>Carrotanque</v>
          </cell>
          <cell r="D392" t="str">
            <v>*</v>
          </cell>
          <cell r="E392" t="str">
            <v>*</v>
          </cell>
          <cell r="F392" t="str">
            <v>1000GAL</v>
          </cell>
          <cell r="G392" t="str">
            <v>DIA</v>
          </cell>
          <cell r="H392">
            <v>78400</v>
          </cell>
        </row>
        <row r="393">
          <cell r="A393" t="str">
            <v>E1011</v>
          </cell>
          <cell r="B393" t="str">
            <v>Terminadoras de asfalto</v>
          </cell>
          <cell r="C393" t="str">
            <v>Finisher, sobre orugas</v>
          </cell>
          <cell r="D393" t="str">
            <v>Baber Greene</v>
          </cell>
          <cell r="E393" t="str">
            <v>SB 111</v>
          </cell>
          <cell r="F393" t="str">
            <v>*</v>
          </cell>
          <cell r="G393" t="str">
            <v>DIA</v>
          </cell>
          <cell r="H393">
            <v>184800</v>
          </cell>
        </row>
        <row r="394">
          <cell r="A394" t="str">
            <v>E1012</v>
          </cell>
          <cell r="B394" t="str">
            <v>Cilindradores en tandem</v>
          </cell>
          <cell r="C394" t="str">
            <v>Cilindro estático</v>
          </cell>
          <cell r="D394" t="str">
            <v>Bomag</v>
          </cell>
          <cell r="E394" t="str">
            <v>S 812A</v>
          </cell>
          <cell r="F394" t="str">
            <v>*</v>
          </cell>
          <cell r="G394" t="str">
            <v>DIA</v>
          </cell>
          <cell r="H394">
            <v>140000</v>
          </cell>
        </row>
        <row r="395">
          <cell r="A395" t="str">
            <v>E1013</v>
          </cell>
          <cell r="B395" t="str">
            <v>Tractores</v>
          </cell>
          <cell r="C395" t="str">
            <v>Buldozer (220HP), sobre orugas</v>
          </cell>
          <cell r="D395" t="str">
            <v>Komatsu</v>
          </cell>
          <cell r="E395" t="str">
            <v>D 85A-18</v>
          </cell>
          <cell r="F395" t="str">
            <v>*</v>
          </cell>
          <cell r="G395" t="str">
            <v>DIA</v>
          </cell>
          <cell r="H395">
            <v>133000</v>
          </cell>
        </row>
        <row r="396">
          <cell r="A396" t="str">
            <v>E1014</v>
          </cell>
          <cell r="B396" t="str">
            <v>Irrigador de asfalto</v>
          </cell>
          <cell r="C396" t="str">
            <v>Irrigador de asfalto (1000gal)</v>
          </cell>
          <cell r="D396" t="str">
            <v>Rosco</v>
          </cell>
          <cell r="E396" t="str">
            <v>RES</v>
          </cell>
          <cell r="F396" t="str">
            <v>1000GAL</v>
          </cell>
          <cell r="G396" t="str">
            <v>DIA</v>
          </cell>
          <cell r="H396">
            <v>112000</v>
          </cell>
        </row>
        <row r="397">
          <cell r="A397" t="str">
            <v>E1015</v>
          </cell>
          <cell r="B397" t="str">
            <v>Vibradores para concreto</v>
          </cell>
          <cell r="C397" t="str">
            <v>Compresor vibrador</v>
          </cell>
          <cell r="D397" t="str">
            <v>Bosch</v>
          </cell>
          <cell r="E397" t="str">
            <v>1331 eje flexible 14'</v>
          </cell>
          <cell r="F397" t="str">
            <v>*</v>
          </cell>
          <cell r="G397" t="str">
            <v>DIA</v>
          </cell>
          <cell r="H397">
            <v>75600</v>
          </cell>
        </row>
        <row r="398">
          <cell r="A398" t="str">
            <v>E1016</v>
          </cell>
          <cell r="B398" t="str">
            <v>Perforadoras</v>
          </cell>
          <cell r="C398" t="str">
            <v>Perforador (rompe pavimentos)</v>
          </cell>
          <cell r="D398" t="str">
            <v>Ingersoll-Rand</v>
          </cell>
          <cell r="E398" t="str">
            <v>*</v>
          </cell>
          <cell r="F398" t="str">
            <v>*</v>
          </cell>
          <cell r="G398" t="str">
            <v>DIA</v>
          </cell>
          <cell r="H398">
            <v>128800</v>
          </cell>
        </row>
        <row r="399">
          <cell r="A399" t="str">
            <v>E1017</v>
          </cell>
          <cell r="B399" t="str">
            <v>Cargadores</v>
          </cell>
          <cell r="C399" t="str">
            <v>Cargador sobre llanata</v>
          </cell>
          <cell r="D399" t="str">
            <v>Allis Chalmers</v>
          </cell>
          <cell r="E399" t="str">
            <v>840B</v>
          </cell>
          <cell r="F399" t="str">
            <v>0,95M³</v>
          </cell>
          <cell r="G399" t="str">
            <v>DIA</v>
          </cell>
          <cell r="H399">
            <v>134400</v>
          </cell>
        </row>
        <row r="400">
          <cell r="A400" t="str">
            <v>E1018</v>
          </cell>
          <cell r="B400" t="str">
            <v>Mezcladoras de concreto</v>
          </cell>
          <cell r="C400" t="str">
            <v>Mezcladora genérica</v>
          </cell>
          <cell r="D400" t="str">
            <v>Proyecol</v>
          </cell>
          <cell r="E400" t="str">
            <v>6E Motor eléctrico</v>
          </cell>
          <cell r="F400" t="str">
            <v>0,17M³</v>
          </cell>
          <cell r="G400" t="str">
            <v>DIA</v>
          </cell>
          <cell r="H400">
            <v>10500</v>
          </cell>
        </row>
        <row r="401">
          <cell r="A401" t="str">
            <v>E1019</v>
          </cell>
          <cell r="B401" t="str">
            <v>Vehículos livianos</v>
          </cell>
          <cell r="C401" t="str">
            <v>Campero</v>
          </cell>
          <cell r="D401" t="str">
            <v>Nissan</v>
          </cell>
          <cell r="E401" t="str">
            <v>Patrol 4x4</v>
          </cell>
          <cell r="F401" t="str">
            <v>*</v>
          </cell>
          <cell r="G401" t="str">
            <v>DIA</v>
          </cell>
          <cell r="H401">
            <v>23333.33</v>
          </cell>
        </row>
        <row r="402">
          <cell r="A402" t="str">
            <v>E1020</v>
          </cell>
          <cell r="B402" t="str">
            <v>Vibradores</v>
          </cell>
          <cell r="C402" t="str">
            <v>Rana vibratoria</v>
          </cell>
          <cell r="D402" t="str">
            <v>*</v>
          </cell>
          <cell r="E402" t="str">
            <v>*</v>
          </cell>
          <cell r="F402" t="str">
            <v>*</v>
          </cell>
          <cell r="G402" t="str">
            <v>DIA</v>
          </cell>
          <cell r="H402">
            <v>15400</v>
          </cell>
        </row>
        <row r="403">
          <cell r="A403" t="str">
            <v>E1021</v>
          </cell>
          <cell r="B403" t="str">
            <v>Motobombas</v>
          </cell>
          <cell r="C403" t="str">
            <v>Motobomba genérica</v>
          </cell>
          <cell r="D403" t="str">
            <v>Genérica</v>
          </cell>
          <cell r="E403" t="str">
            <v>Sumergible</v>
          </cell>
          <cell r="F403" t="str">
            <v>*</v>
          </cell>
          <cell r="G403" t="str">
            <v>DIA</v>
          </cell>
          <cell r="H403">
            <v>11463</v>
          </cell>
        </row>
        <row r="404">
          <cell r="A404" t="str">
            <v>E2000</v>
          </cell>
          <cell r="B404" t="str">
            <v>Equipo [alquiler]:</v>
          </cell>
        </row>
        <row r="405">
          <cell r="A405" t="str">
            <v>E2001</v>
          </cell>
          <cell r="B405" t="str">
            <v>Vibradores</v>
          </cell>
          <cell r="C405" t="str">
            <v>Vibrador electrico</v>
          </cell>
          <cell r="D405" t="str">
            <v>*</v>
          </cell>
          <cell r="E405" t="str">
            <v>*</v>
          </cell>
          <cell r="F405" t="str">
            <v>*</v>
          </cell>
          <cell r="G405" t="str">
            <v>DIA</v>
          </cell>
          <cell r="H405">
            <v>10687.5</v>
          </cell>
        </row>
        <row r="406">
          <cell r="A406" t="str">
            <v>E2002</v>
          </cell>
          <cell r="B406" t="str">
            <v>Compresores de aire portátiles</v>
          </cell>
          <cell r="C406" t="str">
            <v>Compresor de 2 martillos (vibradores)</v>
          </cell>
          <cell r="D406" t="str">
            <v>*</v>
          </cell>
          <cell r="E406" t="str">
            <v>*</v>
          </cell>
          <cell r="F406" t="str">
            <v>*</v>
          </cell>
          <cell r="G406" t="str">
            <v>DIA</v>
          </cell>
          <cell r="H406">
            <v>1236000</v>
          </cell>
        </row>
        <row r="407">
          <cell r="A407" t="str">
            <v>E2003</v>
          </cell>
          <cell r="B407" t="str">
            <v xml:space="preserve">Cortadora de ladrillo </v>
          </cell>
          <cell r="C407" t="str">
            <v>*</v>
          </cell>
          <cell r="D407" t="str">
            <v>*</v>
          </cell>
          <cell r="E407" t="str">
            <v>*</v>
          </cell>
          <cell r="F407" t="str">
            <v>*</v>
          </cell>
          <cell r="G407" t="str">
            <v>DIA</v>
          </cell>
          <cell r="H407">
            <v>13750</v>
          </cell>
        </row>
        <row r="408">
          <cell r="A408" t="str">
            <v>E2004</v>
          </cell>
          <cell r="B408" t="str">
            <v>Escalera transporte vertical</v>
          </cell>
          <cell r="C408" t="str">
            <v>*</v>
          </cell>
          <cell r="D408" t="str">
            <v>*</v>
          </cell>
          <cell r="E408" t="str">
            <v>*</v>
          </cell>
          <cell r="F408" t="str">
            <v>*</v>
          </cell>
          <cell r="G408" t="str">
            <v>DIA</v>
          </cell>
          <cell r="H408">
            <v>415.62</v>
          </cell>
        </row>
        <row r="409">
          <cell r="A409" t="str">
            <v>E2005</v>
          </cell>
          <cell r="B409" t="str">
            <v xml:space="preserve">Paral corriente </v>
          </cell>
          <cell r="C409" t="str">
            <v>*</v>
          </cell>
          <cell r="D409" t="str">
            <v>*</v>
          </cell>
          <cell r="E409" t="str">
            <v>*</v>
          </cell>
          <cell r="F409" t="str">
            <v>*</v>
          </cell>
          <cell r="G409" t="str">
            <v>DIA</v>
          </cell>
          <cell r="H409">
            <v>50</v>
          </cell>
        </row>
        <row r="410">
          <cell r="A410" t="str">
            <v>E2006</v>
          </cell>
          <cell r="B410" t="str">
            <v>Torres grúas</v>
          </cell>
          <cell r="C410" t="str">
            <v>Grua H50 1200KG</v>
          </cell>
          <cell r="D410" t="str">
            <v>*</v>
          </cell>
          <cell r="E410" t="str">
            <v>*</v>
          </cell>
          <cell r="F410" t="str">
            <v>*</v>
          </cell>
          <cell r="G410" t="str">
            <v>DIA</v>
          </cell>
          <cell r="H410">
            <v>800000</v>
          </cell>
        </row>
        <row r="411">
          <cell r="A411" t="str">
            <v>E2007</v>
          </cell>
          <cell r="B411" t="str">
            <v>Equipo de soldadura</v>
          </cell>
          <cell r="C411" t="str">
            <v>*</v>
          </cell>
          <cell r="D411" t="str">
            <v>*</v>
          </cell>
          <cell r="E411" t="str">
            <v>*</v>
          </cell>
          <cell r="F411" t="str">
            <v>*</v>
          </cell>
          <cell r="G411" t="str">
            <v>DIA</v>
          </cell>
          <cell r="H411">
            <v>50000</v>
          </cell>
        </row>
        <row r="412">
          <cell r="A412" t="str">
            <v>E2008</v>
          </cell>
          <cell r="B412" t="str">
            <v>Equipo de topografía</v>
          </cell>
          <cell r="C412" t="str">
            <v>*</v>
          </cell>
          <cell r="D412" t="str">
            <v>*</v>
          </cell>
          <cell r="E412" t="str">
            <v>*</v>
          </cell>
          <cell r="F412" t="str">
            <v>*</v>
          </cell>
          <cell r="G412" t="str">
            <v>DIA</v>
          </cell>
          <cell r="H412">
            <v>7000</v>
          </cell>
        </row>
        <row r="413">
          <cell r="A413" t="str">
            <v>E2009</v>
          </cell>
          <cell r="B413" t="str">
            <v>Andamio colgante</v>
          </cell>
          <cell r="C413" t="str">
            <v>*</v>
          </cell>
          <cell r="D413" t="str">
            <v>*</v>
          </cell>
          <cell r="E413" t="str">
            <v>*</v>
          </cell>
          <cell r="F413" t="str">
            <v>*</v>
          </cell>
          <cell r="G413" t="str">
            <v>DIA</v>
          </cell>
          <cell r="H413">
            <v>750</v>
          </cell>
        </row>
        <row r="414">
          <cell r="A414" t="str">
            <v>E2010</v>
          </cell>
          <cell r="B414" t="str">
            <v>Andamio metalico tubular</v>
          </cell>
          <cell r="C414" t="str">
            <v>*</v>
          </cell>
          <cell r="D414" t="str">
            <v>*</v>
          </cell>
          <cell r="E414" t="str">
            <v>*</v>
          </cell>
          <cell r="F414" t="str">
            <v>*</v>
          </cell>
          <cell r="G414" t="str">
            <v>DIA</v>
          </cell>
          <cell r="H414">
            <v>200</v>
          </cell>
        </row>
        <row r="415">
          <cell r="A415" t="str">
            <v>E2011</v>
          </cell>
          <cell r="B415" t="str">
            <v>Andamio sección</v>
          </cell>
          <cell r="C415" t="str">
            <v>*</v>
          </cell>
          <cell r="D415" t="str">
            <v>*</v>
          </cell>
          <cell r="E415" t="str">
            <v>*</v>
          </cell>
          <cell r="F415" t="str">
            <v>*</v>
          </cell>
          <cell r="G415" t="str">
            <v>DIA</v>
          </cell>
          <cell r="H415">
            <v>158.33000000000001</v>
          </cell>
        </row>
        <row r="416">
          <cell r="A416" t="str">
            <v>E2012</v>
          </cell>
          <cell r="B416" t="str">
            <v>Camilla en madera 0,70x1,40</v>
          </cell>
          <cell r="C416" t="str">
            <v>*</v>
          </cell>
          <cell r="D416" t="str">
            <v>*</v>
          </cell>
          <cell r="E416" t="str">
            <v>*</v>
          </cell>
          <cell r="F416" t="str">
            <v>*</v>
          </cell>
          <cell r="G416" t="str">
            <v>DIA</v>
          </cell>
          <cell r="H416">
            <v>49.87</v>
          </cell>
        </row>
        <row r="417">
          <cell r="A417" t="str">
            <v>E2013</v>
          </cell>
          <cell r="B417" t="str">
            <v>Camilla en madera para formaleta</v>
          </cell>
          <cell r="C417" t="str">
            <v>*</v>
          </cell>
          <cell r="D417" t="str">
            <v>*</v>
          </cell>
          <cell r="E417" t="str">
            <v>*</v>
          </cell>
          <cell r="F417" t="str">
            <v>*</v>
          </cell>
          <cell r="G417" t="str">
            <v>DIA</v>
          </cell>
          <cell r="H417">
            <v>58.12</v>
          </cell>
        </row>
        <row r="418">
          <cell r="A418" t="str">
            <v>E2014</v>
          </cell>
          <cell r="B418" t="str">
            <v>Formaleta para columnas 30x30</v>
          </cell>
          <cell r="C418" t="str">
            <v>*</v>
          </cell>
          <cell r="D418" t="str">
            <v>*</v>
          </cell>
          <cell r="E418" t="str">
            <v>*</v>
          </cell>
          <cell r="F418" t="str">
            <v>*</v>
          </cell>
          <cell r="G418" t="str">
            <v>DIA</v>
          </cell>
          <cell r="H418">
            <v>25.83</v>
          </cell>
        </row>
        <row r="419">
          <cell r="A419" t="str">
            <v>E2015</v>
          </cell>
          <cell r="B419" t="str">
            <v>Formaleta para columnas 50x50</v>
          </cell>
          <cell r="C419" t="str">
            <v>*</v>
          </cell>
          <cell r="D419" t="str">
            <v>*</v>
          </cell>
          <cell r="E419" t="str">
            <v>*</v>
          </cell>
          <cell r="F419" t="str">
            <v>*</v>
          </cell>
          <cell r="G419" t="str">
            <v>DIA</v>
          </cell>
          <cell r="H419">
            <v>812.5</v>
          </cell>
        </row>
        <row r="420">
          <cell r="A420" t="str">
            <v>E2016</v>
          </cell>
          <cell r="B420" t="str">
            <v>Formaleta entrepisos &lt;200 m²</v>
          </cell>
          <cell r="C420" t="str">
            <v>*</v>
          </cell>
          <cell r="D420" t="str">
            <v>*</v>
          </cell>
          <cell r="E420" t="str">
            <v>*</v>
          </cell>
          <cell r="F420" t="str">
            <v>*</v>
          </cell>
          <cell r="G420" t="str">
            <v>DIA</v>
          </cell>
          <cell r="H420">
            <v>96.45</v>
          </cell>
        </row>
        <row r="421">
          <cell r="A421" t="str">
            <v>E2017</v>
          </cell>
          <cell r="B421" t="str">
            <v>Formaleta de entrepisos &lt;500 m²</v>
          </cell>
          <cell r="C421" t="str">
            <v>*</v>
          </cell>
          <cell r="D421" t="str">
            <v>*</v>
          </cell>
          <cell r="E421" t="str">
            <v>*</v>
          </cell>
          <cell r="F421" t="str">
            <v>*</v>
          </cell>
          <cell r="G421" t="str">
            <v>DIA</v>
          </cell>
          <cell r="H421">
            <v>103.12</v>
          </cell>
        </row>
        <row r="422">
          <cell r="A422" t="str">
            <v>E2018</v>
          </cell>
          <cell r="B422" t="str">
            <v>Formaleta [camilla+parales+cerchas+crucetas]</v>
          </cell>
          <cell r="C422" t="str">
            <v>*</v>
          </cell>
          <cell r="D422" t="str">
            <v>*</v>
          </cell>
          <cell r="E422" t="str">
            <v>*</v>
          </cell>
          <cell r="F422" t="str">
            <v>*</v>
          </cell>
          <cell r="G422" t="str">
            <v>DIA</v>
          </cell>
          <cell r="H422">
            <v>2778.75</v>
          </cell>
        </row>
        <row r="424">
          <cell r="A424" t="str">
            <v>BASE DE DATOS MANO DE OBRA</v>
          </cell>
        </row>
        <row r="425">
          <cell r="A425" t="str">
            <v>CODIGO</v>
          </cell>
          <cell r="B425" t="str">
            <v>DESCRIPCION</v>
          </cell>
          <cell r="C425" t="str">
            <v>UN</v>
          </cell>
          <cell r="D425" t="str">
            <v>VALOR UNITARIO</v>
          </cell>
        </row>
        <row r="426">
          <cell r="A426" t="str">
            <v>C1000</v>
          </cell>
          <cell r="B426" t="str">
            <v>Ingeniero director</v>
          </cell>
          <cell r="C426" t="str">
            <v>MES</v>
          </cell>
          <cell r="D426">
            <v>1450000</v>
          </cell>
        </row>
        <row r="427">
          <cell r="A427" t="str">
            <v>C1001</v>
          </cell>
          <cell r="B427" t="str">
            <v>Ingeniero residente</v>
          </cell>
          <cell r="C427" t="str">
            <v>MES</v>
          </cell>
          <cell r="D427">
            <v>928000</v>
          </cell>
        </row>
        <row r="428">
          <cell r="A428" t="str">
            <v>C1002</v>
          </cell>
          <cell r="B428" t="str">
            <v>Ingeniero de producción</v>
          </cell>
          <cell r="C428" t="str">
            <v>MES</v>
          </cell>
          <cell r="D428">
            <v>754000</v>
          </cell>
        </row>
        <row r="429">
          <cell r="A429" t="str">
            <v>C1003</v>
          </cell>
          <cell r="B429" t="str">
            <v>Topógrafo</v>
          </cell>
          <cell r="C429" t="str">
            <v>MES</v>
          </cell>
          <cell r="D429">
            <v>464000</v>
          </cell>
        </row>
        <row r="430">
          <cell r="A430" t="str">
            <v>C1004</v>
          </cell>
          <cell r="B430" t="str">
            <v>Cadenero I</v>
          </cell>
          <cell r="C430" t="str">
            <v>MES</v>
          </cell>
          <cell r="D430">
            <v>232000</v>
          </cell>
        </row>
        <row r="431">
          <cell r="A431" t="str">
            <v>C1005</v>
          </cell>
          <cell r="B431" t="str">
            <v>Cadenero II</v>
          </cell>
          <cell r="C431" t="str">
            <v>MES</v>
          </cell>
          <cell r="D431">
            <v>191400</v>
          </cell>
        </row>
        <row r="432">
          <cell r="A432" t="str">
            <v>C1006</v>
          </cell>
          <cell r="B432" t="str">
            <v>Estaquero</v>
          </cell>
          <cell r="C432" t="str">
            <v>MES</v>
          </cell>
          <cell r="D432">
            <v>145000</v>
          </cell>
        </row>
        <row r="433">
          <cell r="A433" t="str">
            <v>C1007</v>
          </cell>
          <cell r="B433" t="str">
            <v>Topógrafo inspector</v>
          </cell>
          <cell r="C433" t="str">
            <v>MES</v>
          </cell>
          <cell r="D433">
            <v>522000</v>
          </cell>
        </row>
        <row r="434">
          <cell r="A434" t="str">
            <v>C1008</v>
          </cell>
          <cell r="B434" t="str">
            <v>Almacenista</v>
          </cell>
          <cell r="C434" t="str">
            <v>MES</v>
          </cell>
          <cell r="D434">
            <v>220000</v>
          </cell>
        </row>
        <row r="435">
          <cell r="A435" t="str">
            <v>C1009</v>
          </cell>
          <cell r="B435" t="str">
            <v>Asistente administración</v>
          </cell>
          <cell r="C435" t="str">
            <v>MES</v>
          </cell>
          <cell r="D435">
            <v>290000</v>
          </cell>
        </row>
        <row r="436">
          <cell r="A436" t="str">
            <v>C1010</v>
          </cell>
          <cell r="B436" t="str">
            <v>Celador</v>
          </cell>
          <cell r="C436" t="str">
            <v>MES</v>
          </cell>
          <cell r="D436">
            <v>150000</v>
          </cell>
        </row>
        <row r="437">
          <cell r="A437" t="str">
            <v>C1011</v>
          </cell>
          <cell r="B437" t="str">
            <v>Inspector de equipos</v>
          </cell>
          <cell r="C437" t="str">
            <v>MES</v>
          </cell>
          <cell r="D437">
            <v>348000</v>
          </cell>
        </row>
        <row r="438">
          <cell r="A438" t="str">
            <v>C1012</v>
          </cell>
          <cell r="B438" t="str">
            <v>Maestro</v>
          </cell>
          <cell r="C438" t="str">
            <v>MES</v>
          </cell>
          <cell r="D438">
            <v>462850</v>
          </cell>
        </row>
        <row r="439">
          <cell r="A439" t="str">
            <v>C1013</v>
          </cell>
          <cell r="B439" t="str">
            <v>Oficial</v>
          </cell>
          <cell r="C439" t="str">
            <v>JORNAL</v>
          </cell>
          <cell r="D439">
            <v>8120</v>
          </cell>
        </row>
        <row r="440">
          <cell r="A440" t="str">
            <v>C1014</v>
          </cell>
          <cell r="B440" t="str">
            <v>Obrero</v>
          </cell>
          <cell r="C440" t="str">
            <v>JORNAL</v>
          </cell>
          <cell r="D440">
            <v>5800</v>
          </cell>
        </row>
        <row r="441">
          <cell r="A441" t="str">
            <v>C1015</v>
          </cell>
          <cell r="B441" t="str">
            <v>Conductor</v>
          </cell>
          <cell r="C441" t="str">
            <v>MES</v>
          </cell>
          <cell r="D441">
            <v>232000</v>
          </cell>
        </row>
        <row r="443">
          <cell r="A443" t="str">
            <v>BASE DE DATOS TRANSPORTE</v>
          </cell>
        </row>
        <row r="444">
          <cell r="A444" t="str">
            <v>CODIGO</v>
          </cell>
          <cell r="B444" t="str">
            <v>MATERIAL</v>
          </cell>
          <cell r="C444" t="str">
            <v>UN</v>
          </cell>
          <cell r="D444" t="str">
            <v>PRECIO UNITARIO</v>
          </cell>
        </row>
        <row r="445">
          <cell r="A445" t="str">
            <v>T1000</v>
          </cell>
          <cell r="B445" t="str">
            <v>Materiales</v>
          </cell>
        </row>
        <row r="446">
          <cell r="A446" t="str">
            <v>T1001</v>
          </cell>
          <cell r="B446" t="str">
            <v>Base</v>
          </cell>
          <cell r="C446" t="str">
            <v>KM</v>
          </cell>
          <cell r="D446">
            <v>145000</v>
          </cell>
        </row>
        <row r="447">
          <cell r="A447" t="str">
            <v>T1002</v>
          </cell>
          <cell r="B447" t="str">
            <v>Sub-base</v>
          </cell>
          <cell r="C447" t="str">
            <v>KM</v>
          </cell>
          <cell r="D447">
            <v>166000</v>
          </cell>
        </row>
      </sheetData>
      <sheetData sheetId="1">
        <row r="9">
          <cell r="D9" t="str">
            <v>2.4.b</v>
          </cell>
          <cell r="E9" t="str">
            <v>EXCAVACION DEL MATERIAL COMUN DE CORTES, CANALES Y PRESTAMOS</v>
          </cell>
          <cell r="F9" t="str">
            <v>M³</v>
          </cell>
          <cell r="G9">
            <v>78000</v>
          </cell>
        </row>
        <row r="10">
          <cell r="D10" t="str">
            <v>2.4.a.1</v>
          </cell>
          <cell r="E10" t="str">
            <v>EXCAVACION EN ROCA DE CORTES, CANALES Y PRESTAMOS SIN USO DE EXPLOSIVOS</v>
          </cell>
          <cell r="F10" t="str">
            <v>M³</v>
          </cell>
          <cell r="G10">
            <v>11700</v>
          </cell>
        </row>
        <row r="11">
          <cell r="D11" t="str">
            <v>2.4.a.2</v>
          </cell>
          <cell r="E11" t="str">
            <v>EXCAVACION EN ROCA DE CORTES, CANALES Y PRESTAMOS CON USO DE EXPLOSIVOS</v>
          </cell>
          <cell r="F11" t="str">
            <v>M³</v>
          </cell>
          <cell r="G11">
            <v>3900</v>
          </cell>
        </row>
        <row r="12">
          <cell r="D12" t="str">
            <v>2.5</v>
          </cell>
          <cell r="E12" t="str">
            <v>SOBREACARREOS DE EXCAVACION (DESPUES DE 100 MTS)</v>
          </cell>
          <cell r="F12" t="str">
            <v>M³ - KM</v>
          </cell>
          <cell r="G12">
            <v>142500</v>
          </cell>
        </row>
        <row r="13">
          <cell r="D13">
            <v>4</v>
          </cell>
          <cell r="E13" t="str">
            <v>CONFORMACION DE LA CALZADA EXISTENTE</v>
          </cell>
          <cell r="F13" t="str">
            <v>KM</v>
          </cell>
          <cell r="G13">
            <v>12</v>
          </cell>
        </row>
        <row r="14">
          <cell r="D14" t="str">
            <v>10.P</v>
          </cell>
          <cell r="E14" t="str">
            <v>SUB-BASE GRANULAR COMPACTA: INCLUYE EXPLOTACION, CARGUE, TRANSPORTE Y PROCESO</v>
          </cell>
          <cell r="F14" t="str">
            <v>M³</v>
          </cell>
          <cell r="G14">
            <v>14640</v>
          </cell>
        </row>
        <row r="15">
          <cell r="D15" t="str">
            <v>12.P</v>
          </cell>
          <cell r="E15" t="str">
            <v>BASE GRANULAR COMPACTA: INCLUYE EXPLOTACION, CARGUE, TRANSPORTE Y PROCESO</v>
          </cell>
          <cell r="F15" t="str">
            <v>M³</v>
          </cell>
          <cell r="G15">
            <v>9900</v>
          </cell>
        </row>
        <row r="16">
          <cell r="D16" t="str">
            <v>20.P</v>
          </cell>
          <cell r="E16" t="str">
            <v>IMPRIMACION CON EMULSION ASFALTICA CRL</v>
          </cell>
          <cell r="F16" t="str">
            <v>M²</v>
          </cell>
          <cell r="G16">
            <v>7150</v>
          </cell>
        </row>
        <row r="17">
          <cell r="D17" t="str">
            <v>33.1.b</v>
          </cell>
          <cell r="E17" t="str">
            <v>RODADURA B-1150 ESPESOR 5CM COMPACTOS, INCLUYE IMPRIMACION</v>
          </cell>
          <cell r="F17" t="str">
            <v>M²</v>
          </cell>
          <cell r="G17">
            <v>71500</v>
          </cell>
        </row>
        <row r="18">
          <cell r="D18" t="str">
            <v>43.P</v>
          </cell>
          <cell r="E18" t="str">
            <v>CUNETAS REVESTIDAS EN CONCRETO</v>
          </cell>
          <cell r="F18" t="str">
            <v>M³</v>
          </cell>
          <cell r="G18">
            <v>674</v>
          </cell>
        </row>
        <row r="19">
          <cell r="D19" t="str">
            <v>32.7.1</v>
          </cell>
          <cell r="E19" t="str">
            <v>CONCRETO CICLOPEO CLASE 6 PARA BASES</v>
          </cell>
          <cell r="F19" t="str">
            <v>M³</v>
          </cell>
          <cell r="G19">
            <v>60</v>
          </cell>
        </row>
        <row r="20">
          <cell r="D20" t="str">
            <v>32.7.2</v>
          </cell>
          <cell r="E20" t="str">
            <v>CONCRETO CICLOPEO CLASE 6 PARA ELEVACIONES</v>
          </cell>
          <cell r="F20" t="str">
            <v>M³</v>
          </cell>
          <cell r="G20">
            <v>100</v>
          </cell>
        </row>
        <row r="21">
          <cell r="D21" t="str">
            <v>41.1</v>
          </cell>
          <cell r="E21" t="str">
            <v>TUBERIA DE CONCRETO D=24"</v>
          </cell>
          <cell r="F21" t="str">
            <v>ML</v>
          </cell>
          <cell r="G21">
            <v>140</v>
          </cell>
        </row>
        <row r="22">
          <cell r="D22" t="str">
            <v>40.3</v>
          </cell>
          <cell r="E22" t="str">
            <v>TUBERIA DE CONCRETO REFORZADO D=36"</v>
          </cell>
          <cell r="F22" t="str">
            <v>ML</v>
          </cell>
          <cell r="G22">
            <v>28</v>
          </cell>
        </row>
        <row r="23">
          <cell r="D23" t="str">
            <v>32.6</v>
          </cell>
          <cell r="E23" t="str">
            <v>CONCRETO CLASE F PARA SOLADOS</v>
          </cell>
          <cell r="F23" t="str">
            <v>M³</v>
          </cell>
          <cell r="G23">
            <v>50</v>
          </cell>
        </row>
        <row r="24">
          <cell r="D24" t="str">
            <v>30.2.a</v>
          </cell>
          <cell r="E24" t="str">
            <v>EXCAVACIONES SECAS EN MATERIAL COMUN</v>
          </cell>
          <cell r="F24" t="str">
            <v>M³</v>
          </cell>
          <cell r="G24">
            <v>650</v>
          </cell>
        </row>
        <row r="25">
          <cell r="D25" t="str">
            <v>20.0.a</v>
          </cell>
          <cell r="E25" t="str">
            <v>EXCAVACIONES SECAS EN ROCA</v>
          </cell>
          <cell r="F25" t="str">
            <v>M³</v>
          </cell>
          <cell r="G25">
            <v>30</v>
          </cell>
        </row>
        <row r="26">
          <cell r="D26" t="str">
            <v>30.2.b.1</v>
          </cell>
          <cell r="E26" t="str">
            <v>EXCAVACIONES BAJO AGUA EN MATERIAL COMUN</v>
          </cell>
          <cell r="F26" t="str">
            <v>M³</v>
          </cell>
          <cell r="G26">
            <v>80</v>
          </cell>
        </row>
        <row r="27">
          <cell r="D27" t="str">
            <v>30.2.b.2</v>
          </cell>
          <cell r="E27" t="str">
            <v>EXCAVACIONES BAJO AGUA EN ROCA</v>
          </cell>
          <cell r="F27" t="str">
            <v>M³</v>
          </cell>
          <cell r="G27">
            <v>5</v>
          </cell>
        </row>
        <row r="28">
          <cell r="D28" t="str">
            <v>32.4.1</v>
          </cell>
          <cell r="E28" t="str">
            <v>CONCRETO PARA BOXCULVERT 3000 PSI</v>
          </cell>
          <cell r="F28" t="str">
            <v>M³</v>
          </cell>
          <cell r="G28">
            <v>15</v>
          </cell>
        </row>
        <row r="29">
          <cell r="D29" t="str">
            <v>32.4.2</v>
          </cell>
          <cell r="E29" t="str">
            <v>CONCRETO PARA PLACA Y VIGA 3000 PSI</v>
          </cell>
          <cell r="F29" t="str">
            <v>M³</v>
          </cell>
          <cell r="G29">
            <v>25</v>
          </cell>
        </row>
        <row r="30">
          <cell r="D30" t="str">
            <v>33.1</v>
          </cell>
          <cell r="E30" t="str">
            <v>HIERRO DE REFUERZO POR 60</v>
          </cell>
          <cell r="F30" t="str">
            <v>KG</v>
          </cell>
          <cell r="G30">
            <v>2450</v>
          </cell>
        </row>
        <row r="31">
          <cell r="D31" t="str">
            <v>33.2</v>
          </cell>
          <cell r="E31" t="str">
            <v>HIERRO DE REFUERZO A-37</v>
          </cell>
          <cell r="F31" t="str">
            <v>KG</v>
          </cell>
          <cell r="G31">
            <v>300</v>
          </cell>
        </row>
        <row r="32">
          <cell r="D32" t="str">
            <v>3.2.15</v>
          </cell>
          <cell r="E32" t="str">
            <v>FILTRO GEOTEXTIL</v>
          </cell>
          <cell r="F32" t="str">
            <v>M³</v>
          </cell>
          <cell r="G32">
            <v>480</v>
          </cell>
        </row>
        <row r="33">
          <cell r="D33">
            <v>50</v>
          </cell>
          <cell r="E33" t="str">
            <v>GAVIONES</v>
          </cell>
          <cell r="F33" t="str">
            <v>M³</v>
          </cell>
          <cell r="G33">
            <v>300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5.2"/>
    </sheetNames>
    <sheetDataSet>
      <sheetData sheetId="0" refreshError="1"/>
      <sheetData sheetId="1" refreshError="1">
        <row r="2">
          <cell r="A2" t="str">
            <v>REGIONAL CUNDINAMARCA</v>
          </cell>
        </row>
      </sheetData>
      <sheetData sheetId="2" refreshError="1"/>
      <sheetData sheetId="3" refreshError="1">
        <row r="9">
          <cell r="E9" t="str">
            <v>EDGAR EDUARDO HERNANDEZ Q.</v>
          </cell>
        </row>
      </sheetData>
      <sheetData sheetId="4" refreshError="1"/>
      <sheetData sheetId="5" refreshError="1"/>
      <sheetData sheetId="6" refreshError="1">
        <row r="8">
          <cell r="E8" t="str">
            <v>BIMESTRE: JULIO - AGOSTO DE 2001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CODIGO</v>
          </cell>
        </row>
      </sheetData>
      <sheetData sheetId="7">
        <row r="2">
          <cell r="P2" t="str">
            <v>Ejecución de cárcamo en concreto de 3.000PSI, fundidas en sitio o prefabricadas en concreto con acero de refuerzo, con marco conrejilla en concreto; según localización y dimensiones expresadas en los Planos Arquitectónicos y Planos Eléctricos. Se construirán en los sitios señalados en los Planos Arquitectónicos y de Detalle y de conformidad con los alineamientos y pendientes que se establezcan, incluye todo lo necesario para su perfecta instalación y puesta en funcionamiento, incluye fijaciones y todos los elementos requeridos para la correcta ejecución del trabajo.</v>
          </cell>
        </row>
        <row r="7">
          <cell r="J7">
            <v>0.01</v>
          </cell>
        </row>
        <row r="9">
          <cell r="J9">
            <v>6.3E-2</v>
          </cell>
        </row>
        <row r="13">
          <cell r="H13">
            <v>2.56</v>
          </cell>
        </row>
        <row r="14">
          <cell r="H14">
            <v>22.56</v>
          </cell>
          <cell r="J14">
            <v>2.56</v>
          </cell>
        </row>
        <row r="15">
          <cell r="H15">
            <v>3.2000000000000001E-2</v>
          </cell>
        </row>
        <row r="16">
          <cell r="H16">
            <v>4.8000000000000001E-2</v>
          </cell>
        </row>
        <row r="17">
          <cell r="H17">
            <v>0.77</v>
          </cell>
        </row>
        <row r="18">
          <cell r="H18">
            <v>0.08</v>
          </cell>
        </row>
        <row r="19">
          <cell r="H19">
            <v>36</v>
          </cell>
          <cell r="J19">
            <v>220.5</v>
          </cell>
        </row>
        <row r="20">
          <cell r="H20">
            <v>1</v>
          </cell>
          <cell r="J20">
            <v>1</v>
          </cell>
        </row>
        <row r="21">
          <cell r="H21">
            <v>0.31</v>
          </cell>
          <cell r="J21">
            <v>7.718</v>
          </cell>
        </row>
        <row r="22">
          <cell r="H22" t="str">
            <v/>
          </cell>
          <cell r="J22">
            <v>0.96599999999999997</v>
          </cell>
        </row>
        <row r="23">
          <cell r="H23" t="str">
            <v/>
          </cell>
        </row>
        <row r="24">
          <cell r="H24" t="str">
            <v/>
          </cell>
        </row>
        <row r="25">
          <cell r="H25" t="str">
            <v/>
          </cell>
        </row>
        <row r="26">
          <cell r="H26" t="str">
            <v/>
          </cell>
        </row>
        <row r="27">
          <cell r="H27" t="str">
            <v/>
          </cell>
        </row>
        <row r="30">
          <cell r="J30">
            <v>0.17600000000000002</v>
          </cell>
        </row>
        <row r="42">
          <cell r="O42" t="str">
            <v>SI</v>
          </cell>
        </row>
        <row r="44">
          <cell r="O44" t="str">
            <v>SI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M2</v>
          </cell>
          <cell r="B1" t="str">
            <v>Metro Cuadrado</v>
          </cell>
        </row>
        <row r="2">
          <cell r="A2" t="str">
            <v>HA</v>
          </cell>
          <cell r="B2" t="str">
            <v>Hectarea</v>
          </cell>
        </row>
        <row r="3">
          <cell r="A3" t="str">
            <v>FA</v>
          </cell>
          <cell r="B3" t="str">
            <v>Fanegada</v>
          </cell>
        </row>
        <row r="4">
          <cell r="A4" t="str">
            <v>M3</v>
          </cell>
          <cell r="B4" t="str">
            <v>Metro Cúbico</v>
          </cell>
        </row>
        <row r="5">
          <cell r="A5" t="str">
            <v>ML</v>
          </cell>
          <cell r="B5" t="str">
            <v>Metro Lineal</v>
          </cell>
        </row>
        <row r="6">
          <cell r="A6" t="str">
            <v>M</v>
          </cell>
          <cell r="B6" t="str">
            <v>Metro Lineal</v>
          </cell>
        </row>
        <row r="7">
          <cell r="A7" t="str">
            <v>KG</v>
          </cell>
          <cell r="B7" t="str">
            <v>Kilogramo</v>
          </cell>
        </row>
        <row r="8">
          <cell r="A8" t="str">
            <v>TN</v>
          </cell>
          <cell r="B8" t="str">
            <v>Tonelada</v>
          </cell>
        </row>
        <row r="9">
          <cell r="A9" t="str">
            <v>UN</v>
          </cell>
          <cell r="B9" t="str">
            <v>Unidad</v>
          </cell>
        </row>
        <row r="10">
          <cell r="A10" t="str">
            <v>GL</v>
          </cell>
          <cell r="B10" t="str">
            <v>Global</v>
          </cell>
        </row>
        <row r="11">
          <cell r="A11" t="str">
            <v>JG</v>
          </cell>
          <cell r="B11" t="str">
            <v>Juego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>
        <row r="1">
          <cell r="A1" t="str">
            <v>Puente</v>
          </cell>
          <cell r="B1" t="str">
            <v>Ruta</v>
          </cell>
          <cell r="C1" t="str">
            <v>Documento</v>
          </cell>
        </row>
        <row r="2">
          <cell r="A2" t="str">
            <v>PUENTE No. 1 (López)</v>
          </cell>
          <cell r="B2" t="str">
            <v>RUTA NACIONAL 55 - KM 32+0865 - NORTE DE SANTANDER</v>
          </cell>
          <cell r="C2" t="str">
            <v>Doc: 2637-01-CO-MC-001</v>
          </cell>
        </row>
        <row r="3">
          <cell r="A3" t="str">
            <v xml:space="preserve">PUENTE No. 2 (El Tarra) </v>
          </cell>
          <cell r="B3" t="str">
            <v>RUTA NACIONAL 70 - KM 51+0950 - NORTE DE SANTANDER</v>
          </cell>
          <cell r="C3" t="str">
            <v>Doc: 2637-02-CO-MC-001</v>
          </cell>
        </row>
        <row r="4">
          <cell r="A4" t="str">
            <v xml:space="preserve">PUENTE No. 3 (N.N.) </v>
          </cell>
          <cell r="B4" t="str">
            <v>RUTA NACIONAL 70 - KM 93+0150 - NORTE DE SANTANDER</v>
          </cell>
          <cell r="C4" t="str">
            <v>Doc: 2637-03-CO-MC-001</v>
          </cell>
        </row>
        <row r="5">
          <cell r="A5" t="str">
            <v xml:space="preserve">PUENTE No. 4 (La Nevera) </v>
          </cell>
          <cell r="B5" t="str">
            <v>RUTA NACIONAL 70 - KM 96+0522 - NORTE DE SANTANDER</v>
          </cell>
          <cell r="C5" t="str">
            <v>Doc: 2637-04-CO-MC-001</v>
          </cell>
        </row>
        <row r="6">
          <cell r="A6" t="str">
            <v xml:space="preserve">PUENTE No. 5 (N.N.) </v>
          </cell>
          <cell r="B6" t="str">
            <v>RUTA NACIONAL 70 - KM 97+0790 - NORTE DE SANTANDER</v>
          </cell>
          <cell r="C6" t="str">
            <v>Doc: 2637-05-CO-MC-001</v>
          </cell>
        </row>
        <row r="7">
          <cell r="A7" t="str">
            <v xml:space="preserve">PUENTE No. 6 (El Dieciocho) </v>
          </cell>
          <cell r="B7" t="str">
            <v>RUTA NACIONAL 62 - KM 48+0800 - SANTANDER</v>
          </cell>
          <cell r="C7" t="str">
            <v>Doc: 2637-06-CO-MC-001</v>
          </cell>
        </row>
        <row r="8">
          <cell r="A8" t="str">
            <v xml:space="preserve">PUENTE No. 7 (Guachaca) </v>
          </cell>
          <cell r="B8" t="str">
            <v>RUTA NACIONAL 90 - KM 41+0000 - MAGDALENA</v>
          </cell>
          <cell r="C8" t="str">
            <v>Doc: 2637-07-CO-MC-001</v>
          </cell>
        </row>
        <row r="9">
          <cell r="A9" t="str">
            <v xml:space="preserve">PUENTE No. 8 (Santa Martica)  </v>
          </cell>
          <cell r="B9" t="str">
            <v>RUTA NACIONAL 27-01 - KM 30+0700 - MAGDALENA</v>
          </cell>
          <cell r="C9" t="str">
            <v>Doc: 2637-08-CO-MC-001</v>
          </cell>
        </row>
        <row r="10">
          <cell r="A10" t="str">
            <v>PUENTE No. 9 (Cerro de San Antonio)</v>
          </cell>
          <cell r="B10" t="str">
            <v>KM 82+0250 - MAGDALENA</v>
          </cell>
          <cell r="C10" t="str">
            <v>Doc: 2637-09-CO-MC-001</v>
          </cell>
        </row>
        <row r="12">
          <cell r="A12" t="str">
            <v>CAPÍTULOS</v>
          </cell>
        </row>
        <row r="13">
          <cell r="A13" t="str">
            <v>I</v>
          </cell>
          <cell r="B13" t="str">
            <v>ASPECTOS GENERALES</v>
          </cell>
          <cell r="C13" t="str">
            <v>B0</v>
          </cell>
        </row>
        <row r="14">
          <cell r="A14" t="str">
            <v>II</v>
          </cell>
          <cell r="B14" t="str">
            <v>EXPLANACIONES</v>
          </cell>
          <cell r="C14" t="str">
            <v>B1</v>
          </cell>
        </row>
        <row r="15">
          <cell r="A15" t="str">
            <v>III</v>
          </cell>
          <cell r="B15" t="str">
            <v>AFIRMADOS, SUBBASES Y BASES</v>
          </cell>
          <cell r="C15" t="str">
            <v>B2</v>
          </cell>
        </row>
        <row r="16">
          <cell r="A16" t="str">
            <v>IV</v>
          </cell>
          <cell r="B16" t="str">
            <v>PAVIMENTOS ASFÁLTICOS</v>
          </cell>
          <cell r="C16" t="str">
            <v>B3</v>
          </cell>
        </row>
        <row r="17">
          <cell r="A17" t="str">
            <v>V</v>
          </cell>
          <cell r="B17" t="str">
            <v>PAVIMENTOS DE CONCRETO</v>
          </cell>
          <cell r="C17" t="str">
            <v>B4</v>
          </cell>
        </row>
        <row r="18">
          <cell r="A18" t="str">
            <v>VI</v>
          </cell>
          <cell r="B18" t="str">
            <v>ESTRUCTURAS Y DRENAJES</v>
          </cell>
          <cell r="C18" t="str">
            <v>B5</v>
          </cell>
        </row>
        <row r="19">
          <cell r="A19" t="str">
            <v>VII</v>
          </cell>
          <cell r="B19" t="str">
            <v>SEÑALIZACIÓN Y SEGURIDAD</v>
          </cell>
        </row>
        <row r="20">
          <cell r="A20" t="str">
            <v>VIII</v>
          </cell>
          <cell r="B20" t="str">
            <v>OBRAS VARIAS</v>
          </cell>
        </row>
        <row r="21">
          <cell r="A21" t="str">
            <v>IX</v>
          </cell>
          <cell r="B21" t="str">
            <v>TRANSPORTE</v>
          </cell>
        </row>
        <row r="35">
          <cell r="A35" t="str">
            <v>II</v>
          </cell>
        </row>
        <row r="36">
          <cell r="A36">
            <v>200</v>
          </cell>
          <cell r="B36" t="str">
            <v>Desmonte y limpieza</v>
          </cell>
          <cell r="C36" t="str">
            <v>200 - 07</v>
          </cell>
          <cell r="D36" t="str">
            <v>Ha</v>
          </cell>
        </row>
        <row r="37">
          <cell r="A37" t="str">
            <v>_201</v>
          </cell>
          <cell r="B37" t="str">
            <v>Demolición y remoción</v>
          </cell>
          <cell r="C37" t="str">
            <v>201 - 07</v>
          </cell>
          <cell r="D37" t="str">
            <v>M3</v>
          </cell>
        </row>
        <row r="38">
          <cell r="A38">
            <v>210</v>
          </cell>
          <cell r="B38" t="str">
            <v>Excavación de la explanación, canales y préstamos</v>
          </cell>
          <cell r="C38" t="str">
            <v>210 - 07</v>
          </cell>
          <cell r="D38" t="str">
            <v>M3</v>
          </cell>
        </row>
        <row r="39">
          <cell r="A39">
            <v>211</v>
          </cell>
          <cell r="B39" t="str">
            <v>Remoción de derrumbes</v>
          </cell>
          <cell r="C39" t="str">
            <v>211 - 07</v>
          </cell>
          <cell r="D39" t="str">
            <v>M3</v>
          </cell>
        </row>
        <row r="40">
          <cell r="A40">
            <v>220</v>
          </cell>
          <cell r="B40" t="str">
            <v>Terraplenes</v>
          </cell>
          <cell r="C40" t="str">
            <v>220 - 07</v>
          </cell>
          <cell r="D40" t="str">
            <v>M3</v>
          </cell>
        </row>
        <row r="41">
          <cell r="A41">
            <v>221</v>
          </cell>
          <cell r="B41" t="str">
            <v>Pedraplenes</v>
          </cell>
          <cell r="C41" t="str">
            <v>221 - 07</v>
          </cell>
          <cell r="D41" t="str">
            <v>M3</v>
          </cell>
        </row>
        <row r="42">
          <cell r="A42">
            <v>230</v>
          </cell>
          <cell r="B42" t="str">
            <v>Mejoramiento de la subrasante</v>
          </cell>
          <cell r="C42" t="str">
            <v>230 - 07</v>
          </cell>
          <cell r="D42" t="str">
            <v>M3</v>
          </cell>
        </row>
        <row r="43">
          <cell r="A43">
            <v>231</v>
          </cell>
          <cell r="B43" t="str">
            <v>Separación de suelos de subrasante y capas granulares con geotextiles</v>
          </cell>
          <cell r="C43" t="str">
            <v>231 - 07</v>
          </cell>
          <cell r="D43" t="str">
            <v>M2</v>
          </cell>
        </row>
        <row r="44">
          <cell r="A44">
            <v>232</v>
          </cell>
          <cell r="B44" t="str">
            <v>Estabilización de suelos de subrasante y capas granulares con geotextiles</v>
          </cell>
          <cell r="C44" t="str">
            <v>232 - 07</v>
          </cell>
          <cell r="D44" t="str">
            <v>M2</v>
          </cell>
        </row>
        <row r="45">
          <cell r="A45">
            <v>234</v>
          </cell>
          <cell r="B45" t="str">
            <v>Afinamiento de taludes</v>
          </cell>
          <cell r="C45" t="str">
            <v>234 - 07</v>
          </cell>
          <cell r="D45" t="str">
            <v>M2</v>
          </cell>
        </row>
        <row r="46">
          <cell r="A46" t="str">
            <v>III</v>
          </cell>
        </row>
        <row r="47">
          <cell r="A47">
            <v>300</v>
          </cell>
          <cell r="B47" t="str">
            <v>Disposiciones generales para la ejecución de afirmados, subbases granulares y bases granulares y estabilizadas</v>
          </cell>
          <cell r="C47" t="str">
            <v>300 - 07</v>
          </cell>
          <cell r="D47" t="str">
            <v>M3</v>
          </cell>
        </row>
        <row r="48">
          <cell r="A48">
            <v>310</v>
          </cell>
          <cell r="B48" t="str">
            <v>Conformación de la calzada existente</v>
          </cell>
          <cell r="C48">
            <v>310</v>
          </cell>
          <cell r="D48" t="str">
            <v>M2</v>
          </cell>
        </row>
        <row r="49">
          <cell r="A49">
            <v>311</v>
          </cell>
          <cell r="B49" t="str">
            <v>Afirmado</v>
          </cell>
          <cell r="C49" t="str">
            <v>311 - 07</v>
          </cell>
          <cell r="D49" t="str">
            <v>M3</v>
          </cell>
        </row>
        <row r="50">
          <cell r="A50">
            <v>312</v>
          </cell>
          <cell r="B50" t="str">
            <v>Tratamiento paliativo del polvo en afirmados</v>
          </cell>
          <cell r="C50">
            <v>312</v>
          </cell>
          <cell r="D50" t="str">
            <v>M3</v>
          </cell>
        </row>
        <row r="51">
          <cell r="A51">
            <v>320</v>
          </cell>
          <cell r="B51" t="str">
            <v>Subbase granular</v>
          </cell>
          <cell r="C51">
            <v>320</v>
          </cell>
          <cell r="D51" t="str">
            <v>M3</v>
          </cell>
        </row>
        <row r="52">
          <cell r="A52">
            <v>330</v>
          </cell>
          <cell r="B52" t="str">
            <v>Base granular</v>
          </cell>
          <cell r="C52">
            <v>330</v>
          </cell>
          <cell r="D52" t="str">
            <v>M3</v>
          </cell>
        </row>
        <row r="53">
          <cell r="A53">
            <v>340</v>
          </cell>
          <cell r="B53" t="str">
            <v>Base estabilizada con emulsión asfáltica</v>
          </cell>
          <cell r="C53">
            <v>340</v>
          </cell>
          <cell r="D53" t="str">
            <v>M3</v>
          </cell>
        </row>
        <row r="54">
          <cell r="A54">
            <v>341</v>
          </cell>
          <cell r="B54" t="str">
            <v>Base estabilizada con cemento</v>
          </cell>
          <cell r="C54" t="str">
            <v>341 - 07</v>
          </cell>
          <cell r="D54" t="str">
            <v>M3</v>
          </cell>
        </row>
        <row r="55">
          <cell r="A55">
            <v>342</v>
          </cell>
          <cell r="B55" t="str">
            <v>Base de concreto hidráulico</v>
          </cell>
          <cell r="C55" t="str">
            <v>342 - 07</v>
          </cell>
          <cell r="D55" t="str">
            <v>M3</v>
          </cell>
        </row>
        <row r="56">
          <cell r="A56" t="str">
            <v>IV</v>
          </cell>
        </row>
        <row r="57">
          <cell r="A57">
            <v>400</v>
          </cell>
          <cell r="B57" t="str">
            <v>Disposiciones generales para la ejecución de riegos de imprimación, liga y curado, tratamientos superficiales, sellos de arena asfalto, lechadas asfálticas, mezclas en frío y en caliente y reciclado de pavimentos asfálticos</v>
          </cell>
          <cell r="C57">
            <v>400</v>
          </cell>
          <cell r="D57" t="str">
            <v>N/A</v>
          </cell>
        </row>
        <row r="58">
          <cell r="A58">
            <v>410</v>
          </cell>
          <cell r="B58" t="str">
            <v>Suministro de cemento asfáltico</v>
          </cell>
          <cell r="C58">
            <v>410</v>
          </cell>
          <cell r="D58" t="str">
            <v>Kg</v>
          </cell>
        </row>
        <row r="59">
          <cell r="A59">
            <v>411</v>
          </cell>
          <cell r="B59" t="str">
            <v>Suministro de emulsión asfáltica</v>
          </cell>
          <cell r="C59" t="str">
            <v>411 - 07</v>
          </cell>
          <cell r="D59" t="str">
            <v>Lt</v>
          </cell>
        </row>
        <row r="60">
          <cell r="A60">
            <v>412</v>
          </cell>
          <cell r="B60" t="str">
            <v>Suministro de aditivo mejorador de adherencia</v>
          </cell>
          <cell r="C60" t="str">
            <v>412 - 07</v>
          </cell>
          <cell r="D60" t="str">
            <v>N/A</v>
          </cell>
        </row>
        <row r="61">
          <cell r="A61">
            <v>414</v>
          </cell>
          <cell r="B61" t="str">
            <v>Suministro de cemento asfáltico modificado con polímeros</v>
          </cell>
          <cell r="C61" t="str">
            <v>414 - 07</v>
          </cell>
          <cell r="D61" t="str">
            <v>Kg</v>
          </cell>
        </row>
        <row r="62">
          <cell r="A62">
            <v>415</v>
          </cell>
          <cell r="B62" t="str">
            <v>Suministro de emulsión asfáltica modificada con polímeros</v>
          </cell>
          <cell r="C62" t="str">
            <v>415 - 07</v>
          </cell>
          <cell r="D62" t="str">
            <v>Lt</v>
          </cell>
        </row>
        <row r="63">
          <cell r="A63">
            <v>416</v>
          </cell>
          <cell r="B63" t="str">
            <v>Suministro de asfalto líquido para imprimación</v>
          </cell>
          <cell r="C63" t="str">
            <v>416 - 07</v>
          </cell>
          <cell r="D63" t="str">
            <v>N/A</v>
          </cell>
        </row>
        <row r="64">
          <cell r="A64">
            <v>420</v>
          </cell>
          <cell r="B64" t="str">
            <v>Riego de imprimación</v>
          </cell>
          <cell r="C64">
            <v>420</v>
          </cell>
          <cell r="D64" t="str">
            <v>M2</v>
          </cell>
        </row>
        <row r="65">
          <cell r="A65">
            <v>421</v>
          </cell>
          <cell r="B65" t="str">
            <v>Riego de liga</v>
          </cell>
          <cell r="C65" t="str">
            <v>421 - 07</v>
          </cell>
          <cell r="D65" t="str">
            <v>M2</v>
          </cell>
        </row>
        <row r="66">
          <cell r="A66">
            <v>422</v>
          </cell>
          <cell r="B66" t="str">
            <v>Riego de curado</v>
          </cell>
          <cell r="C66" t="str">
            <v>422 - 07</v>
          </cell>
          <cell r="D66" t="str">
            <v>N/A</v>
          </cell>
        </row>
        <row r="67">
          <cell r="A67">
            <v>430</v>
          </cell>
          <cell r="B67" t="str">
            <v>Tratamiento superficial simple</v>
          </cell>
          <cell r="C67">
            <v>430</v>
          </cell>
          <cell r="D67" t="str">
            <v>M2</v>
          </cell>
        </row>
        <row r="68">
          <cell r="A68">
            <v>431</v>
          </cell>
          <cell r="B68" t="str">
            <v>Tratamiento superficial doble</v>
          </cell>
          <cell r="C68" t="str">
            <v>431 - 07</v>
          </cell>
          <cell r="D68" t="str">
            <v>M2</v>
          </cell>
        </row>
        <row r="69">
          <cell r="A69">
            <v>432</v>
          </cell>
          <cell r="B69" t="str">
            <v>Sello de arena-asfalto</v>
          </cell>
          <cell r="C69" t="str">
            <v>432 - 07</v>
          </cell>
          <cell r="D69" t="str">
            <v>M2</v>
          </cell>
        </row>
        <row r="70">
          <cell r="A70">
            <v>433</v>
          </cell>
          <cell r="B70" t="str">
            <v>Lechada asfáltica</v>
          </cell>
          <cell r="C70" t="str">
            <v>433 - 07</v>
          </cell>
          <cell r="D70" t="str">
            <v>M2</v>
          </cell>
        </row>
        <row r="71">
          <cell r="A71">
            <v>440</v>
          </cell>
          <cell r="B71" t="str">
            <v>Mezcla densa en frío</v>
          </cell>
          <cell r="C71">
            <v>440</v>
          </cell>
          <cell r="D71" t="str">
            <v>M3</v>
          </cell>
        </row>
        <row r="72">
          <cell r="A72">
            <v>441</v>
          </cell>
          <cell r="B72" t="str">
            <v>Mezcla abierta en frío</v>
          </cell>
          <cell r="C72">
            <v>441</v>
          </cell>
          <cell r="D72" t="str">
            <v>M3</v>
          </cell>
        </row>
        <row r="73">
          <cell r="A73">
            <v>450</v>
          </cell>
          <cell r="B73" t="str">
            <v>Mezclas asfálticas en caliente (Concreto asfáltico y Mezcla de alto módulo)</v>
          </cell>
          <cell r="C73">
            <v>450</v>
          </cell>
          <cell r="D73" t="str">
            <v>M3</v>
          </cell>
        </row>
        <row r="74">
          <cell r="A74">
            <v>451</v>
          </cell>
          <cell r="B74" t="str">
            <v xml:space="preserve"> Mezcla abierta en caliente </v>
          </cell>
          <cell r="C74">
            <v>451</v>
          </cell>
          <cell r="D74" t="str">
            <v>M3</v>
          </cell>
        </row>
        <row r="75">
          <cell r="A75">
            <v>452</v>
          </cell>
          <cell r="B75" t="str">
            <v>Mezcla discontinua en caliente para capa de rodadura</v>
          </cell>
          <cell r="C75">
            <v>452</v>
          </cell>
          <cell r="D75" t="str">
            <v>M3</v>
          </cell>
        </row>
        <row r="76">
          <cell r="A76">
            <v>453</v>
          </cell>
          <cell r="B76" t="str">
            <v xml:space="preserve"> Mezcla drenante</v>
          </cell>
          <cell r="C76">
            <v>453</v>
          </cell>
          <cell r="D76" t="str">
            <v>M3</v>
          </cell>
        </row>
        <row r="77">
          <cell r="A77">
            <v>460</v>
          </cell>
          <cell r="B77" t="str">
            <v xml:space="preserve"> Fresado de pavimento asfáltico </v>
          </cell>
          <cell r="C77">
            <v>460</v>
          </cell>
          <cell r="D77" t="str">
            <v>M2</v>
          </cell>
        </row>
        <row r="78">
          <cell r="A78">
            <v>461</v>
          </cell>
          <cell r="B78" t="str">
            <v>Reciclado de pavimento asfáltico en frío en el lugar empleando ligantes bituminosos</v>
          </cell>
          <cell r="C78">
            <v>461</v>
          </cell>
          <cell r="D78" t="str">
            <v>M3</v>
          </cell>
        </row>
        <row r="79">
          <cell r="A79">
            <v>462</v>
          </cell>
          <cell r="B79" t="str">
            <v xml:space="preserve">Reciclado de pavimento asfáltico en planta y en caliente </v>
          </cell>
          <cell r="C79">
            <v>462</v>
          </cell>
          <cell r="D79" t="str">
            <v>M3</v>
          </cell>
        </row>
        <row r="80">
          <cell r="A80">
            <v>464</v>
          </cell>
          <cell r="B80" t="str">
            <v xml:space="preserve">Rehabilitación de pavimentos asfálticos con geotextiles </v>
          </cell>
          <cell r="C80">
            <v>464</v>
          </cell>
          <cell r="D80" t="str">
            <v>M2</v>
          </cell>
        </row>
        <row r="81">
          <cell r="A81">
            <v>465</v>
          </cell>
          <cell r="B81" t="str">
            <v xml:space="preserve">Excavación para reparación del pavimento existente </v>
          </cell>
          <cell r="C81">
            <v>465</v>
          </cell>
          <cell r="D81" t="str">
            <v>M3</v>
          </cell>
        </row>
        <row r="82">
          <cell r="A82">
            <v>466</v>
          </cell>
          <cell r="B82" t="str">
            <v>Sello de grietas en pavimentos asfálticos</v>
          </cell>
          <cell r="C82">
            <v>466</v>
          </cell>
          <cell r="D82" t="str">
            <v>Ml</v>
          </cell>
        </row>
        <row r="83">
          <cell r="A83" t="str">
            <v>V</v>
          </cell>
        </row>
        <row r="84">
          <cell r="A84">
            <v>500</v>
          </cell>
          <cell r="B84" t="str">
            <v xml:space="preserve">Pavimento de concreto hidráulico </v>
          </cell>
          <cell r="C84">
            <v>500</v>
          </cell>
          <cell r="D84" t="str">
            <v>M3</v>
          </cell>
        </row>
        <row r="85">
          <cell r="A85">
            <v>501</v>
          </cell>
          <cell r="B85" t="str">
            <v>Suministro de cemento Portland normal</v>
          </cell>
          <cell r="C85">
            <v>501</v>
          </cell>
          <cell r="D85" t="str">
            <v>Kg</v>
          </cell>
        </row>
        <row r="86">
          <cell r="A86">
            <v>510</v>
          </cell>
          <cell r="B86" t="str">
            <v>Pavimento de adoquines de concreto</v>
          </cell>
          <cell r="C86">
            <v>510</v>
          </cell>
          <cell r="D86" t="str">
            <v>M2</v>
          </cell>
        </row>
        <row r="87">
          <cell r="A87" t="str">
            <v>VI</v>
          </cell>
        </row>
        <row r="88">
          <cell r="A88">
            <v>600</v>
          </cell>
          <cell r="B88" t="str">
            <v>Excavaciones varias</v>
          </cell>
          <cell r="C88">
            <v>600</v>
          </cell>
          <cell r="D88" t="str">
            <v>M3</v>
          </cell>
        </row>
        <row r="89">
          <cell r="A89">
            <v>610</v>
          </cell>
          <cell r="B89" t="str">
            <v>Rellenos para estructuras</v>
          </cell>
          <cell r="C89">
            <v>610</v>
          </cell>
          <cell r="D89" t="str">
            <v>M3</v>
          </cell>
        </row>
        <row r="90">
          <cell r="A90">
            <v>620</v>
          </cell>
          <cell r="B90" t="str">
            <v>Pilotes prefabricados de concreto</v>
          </cell>
          <cell r="C90">
            <v>620</v>
          </cell>
          <cell r="D90" t="str">
            <v>Ml</v>
          </cell>
        </row>
        <row r="91">
          <cell r="A91">
            <v>621</v>
          </cell>
          <cell r="B91" t="str">
            <v xml:space="preserve">Pilotes preexcavados </v>
          </cell>
          <cell r="C91">
            <v>621</v>
          </cell>
          <cell r="D91" t="str">
            <v>Ml</v>
          </cell>
        </row>
        <row r="92">
          <cell r="A92">
            <v>622</v>
          </cell>
          <cell r="B92" t="str">
            <v xml:space="preserve">Tablestacados </v>
          </cell>
          <cell r="C92">
            <v>622</v>
          </cell>
          <cell r="D92" t="str">
            <v>M2</v>
          </cell>
        </row>
        <row r="93">
          <cell r="A93">
            <v>623</v>
          </cell>
          <cell r="B93" t="str">
            <v>Anclajes</v>
          </cell>
          <cell r="C93">
            <v>623</v>
          </cell>
          <cell r="D93" t="str">
            <v>Ml</v>
          </cell>
        </row>
        <row r="94">
          <cell r="A94">
            <v>630</v>
          </cell>
          <cell r="B94" t="str">
            <v xml:space="preserve">Concreto estructural </v>
          </cell>
          <cell r="C94">
            <v>630</v>
          </cell>
          <cell r="D94" t="str">
            <v>M3</v>
          </cell>
        </row>
        <row r="95">
          <cell r="A95">
            <v>631</v>
          </cell>
          <cell r="B95" t="str">
            <v xml:space="preserve">Lechada para ductos de concreto preesforzado </v>
          </cell>
          <cell r="C95">
            <v>631</v>
          </cell>
          <cell r="D95" t="str">
            <v>N/A</v>
          </cell>
        </row>
        <row r="96">
          <cell r="A96">
            <v>632</v>
          </cell>
          <cell r="B96" t="str">
            <v>Barandas de concreto</v>
          </cell>
          <cell r="C96">
            <v>632</v>
          </cell>
          <cell r="D96" t="str">
            <v>Ml</v>
          </cell>
        </row>
        <row r="97">
          <cell r="A97">
            <v>640</v>
          </cell>
          <cell r="B97" t="str">
            <v xml:space="preserve">Acero de refuerzo </v>
          </cell>
          <cell r="C97">
            <v>640</v>
          </cell>
          <cell r="D97" t="str">
            <v>Kg</v>
          </cell>
        </row>
        <row r="98">
          <cell r="A98">
            <v>641</v>
          </cell>
          <cell r="B98" t="str">
            <v xml:space="preserve">Acero de preesfuerzo </v>
          </cell>
          <cell r="C98">
            <v>641</v>
          </cell>
          <cell r="D98" t="str">
            <v>Kg</v>
          </cell>
        </row>
        <row r="99">
          <cell r="A99">
            <v>642</v>
          </cell>
          <cell r="B99" t="str">
            <v>Apoyos y sellos para juntas de puentes</v>
          </cell>
          <cell r="C99">
            <v>642</v>
          </cell>
          <cell r="D99" t="str">
            <v>Und</v>
          </cell>
        </row>
        <row r="100">
          <cell r="A100">
            <v>650</v>
          </cell>
          <cell r="B100" t="str">
            <v>Estructuras de acero</v>
          </cell>
          <cell r="C100">
            <v>650</v>
          </cell>
          <cell r="D100" t="str">
            <v>Kg</v>
          </cell>
        </row>
        <row r="101">
          <cell r="A101">
            <v>660</v>
          </cell>
          <cell r="B101" t="str">
            <v xml:space="preserve">Tubería de concreto simple </v>
          </cell>
          <cell r="C101">
            <v>660</v>
          </cell>
          <cell r="D101" t="str">
            <v>Ml</v>
          </cell>
        </row>
        <row r="102">
          <cell r="A102">
            <v>661</v>
          </cell>
          <cell r="B102" t="str">
            <v xml:space="preserve"> Tubería de concreto reforzado </v>
          </cell>
          <cell r="C102">
            <v>661</v>
          </cell>
          <cell r="D102" t="str">
            <v>Ml</v>
          </cell>
        </row>
        <row r="103">
          <cell r="A103">
            <v>662</v>
          </cell>
          <cell r="B103" t="str">
            <v>Tubería metálica corrugada</v>
          </cell>
          <cell r="C103">
            <v>662</v>
          </cell>
          <cell r="D103" t="str">
            <v>Ml</v>
          </cell>
        </row>
        <row r="104">
          <cell r="A104">
            <v>670</v>
          </cell>
          <cell r="B104" t="str">
            <v xml:space="preserve">Disipadores de energía y sedimentadores </v>
          </cell>
          <cell r="C104">
            <v>670</v>
          </cell>
          <cell r="D104" t="str">
            <v>M3</v>
          </cell>
        </row>
        <row r="105">
          <cell r="A105">
            <v>671</v>
          </cell>
          <cell r="B105" t="str">
            <v xml:space="preserve">Cunetas revestidas en concreto </v>
          </cell>
          <cell r="C105">
            <v>671</v>
          </cell>
          <cell r="D105" t="str">
            <v>M3</v>
          </cell>
        </row>
        <row r="106">
          <cell r="A106">
            <v>672</v>
          </cell>
          <cell r="B106" t="str">
            <v xml:space="preserve">Bordillos de concreto </v>
          </cell>
          <cell r="C106">
            <v>672</v>
          </cell>
          <cell r="D106" t="str">
            <v>Ml</v>
          </cell>
        </row>
        <row r="107">
          <cell r="A107">
            <v>673</v>
          </cell>
          <cell r="B107" t="str">
            <v xml:space="preserve">Subdrenes con geotextil y material granular </v>
          </cell>
          <cell r="C107">
            <v>673</v>
          </cell>
          <cell r="D107" t="str">
            <v>M3</v>
          </cell>
        </row>
        <row r="108">
          <cell r="A108">
            <v>674</v>
          </cell>
          <cell r="B108" t="str">
            <v>Drenes horizontales en taludes</v>
          </cell>
          <cell r="C108">
            <v>674</v>
          </cell>
          <cell r="D108" t="str">
            <v>Ml</v>
          </cell>
        </row>
        <row r="109">
          <cell r="A109">
            <v>680</v>
          </cell>
          <cell r="B109" t="str">
            <v>Tierra armada</v>
          </cell>
          <cell r="C109">
            <v>680</v>
          </cell>
          <cell r="D109" t="str">
            <v>M3</v>
          </cell>
        </row>
        <row r="110">
          <cell r="A110">
            <v>681</v>
          </cell>
          <cell r="B110" t="str">
            <v xml:space="preserve">Gaviones </v>
          </cell>
          <cell r="C110">
            <v>681</v>
          </cell>
          <cell r="D110" t="str">
            <v>M3</v>
          </cell>
        </row>
        <row r="111">
          <cell r="A111">
            <v>682</v>
          </cell>
          <cell r="B111" t="str">
            <v>Colchogaviones</v>
          </cell>
          <cell r="C111">
            <v>682</v>
          </cell>
          <cell r="D111" t="str">
            <v>M3</v>
          </cell>
        </row>
        <row r="112">
          <cell r="A112">
            <v>690</v>
          </cell>
          <cell r="B112" t="str">
            <v>Impermeabilización de estructuras</v>
          </cell>
          <cell r="C112">
            <v>690</v>
          </cell>
          <cell r="D112" t="str">
            <v>M2</v>
          </cell>
        </row>
        <row r="113">
          <cell r="A113" t="str">
            <v>VII</v>
          </cell>
        </row>
        <row r="114">
          <cell r="A114">
            <v>700</v>
          </cell>
          <cell r="B114" t="str">
            <v>Líneas de demarcación y marcas viales</v>
          </cell>
          <cell r="C114">
            <v>700</v>
          </cell>
          <cell r="D114" t="str">
            <v>Ml</v>
          </cell>
        </row>
        <row r="115">
          <cell r="A115">
            <v>701</v>
          </cell>
          <cell r="B115" t="str">
            <v>Tachas reflectivas</v>
          </cell>
          <cell r="C115">
            <v>701</v>
          </cell>
          <cell r="D115" t="str">
            <v>Und</v>
          </cell>
        </row>
        <row r="116">
          <cell r="A116">
            <v>710</v>
          </cell>
          <cell r="B116" t="str">
            <v>Señales verticales de tránsito</v>
          </cell>
          <cell r="C116">
            <v>710</v>
          </cell>
          <cell r="D116" t="str">
            <v>Und</v>
          </cell>
        </row>
        <row r="117">
          <cell r="A117">
            <v>720</v>
          </cell>
          <cell r="B117" t="str">
            <v>Postes de referencia</v>
          </cell>
          <cell r="C117">
            <v>720</v>
          </cell>
          <cell r="D117" t="str">
            <v>Und</v>
          </cell>
        </row>
        <row r="118">
          <cell r="A118">
            <v>730</v>
          </cell>
          <cell r="B118" t="str">
            <v xml:space="preserve">Defensas metálicas </v>
          </cell>
          <cell r="C118">
            <v>730</v>
          </cell>
          <cell r="D118" t="str">
            <v>Ml</v>
          </cell>
        </row>
        <row r="119">
          <cell r="A119">
            <v>731</v>
          </cell>
          <cell r="B119" t="str">
            <v>Defensas de concreto</v>
          </cell>
          <cell r="C119">
            <v>731</v>
          </cell>
          <cell r="D119" t="str">
            <v>Ml</v>
          </cell>
        </row>
        <row r="120">
          <cell r="A120">
            <v>740</v>
          </cell>
          <cell r="B120" t="str">
            <v xml:space="preserve">Captafaros </v>
          </cell>
          <cell r="C120">
            <v>740</v>
          </cell>
          <cell r="D120" t="str">
            <v>Und</v>
          </cell>
        </row>
        <row r="121">
          <cell r="A121">
            <v>741</v>
          </cell>
          <cell r="B121" t="str">
            <v>Delineadores de corona</v>
          </cell>
          <cell r="C121">
            <v>741</v>
          </cell>
          <cell r="D121" t="str">
            <v>Und</v>
          </cell>
        </row>
        <row r="122">
          <cell r="A122" t="str">
            <v>VIII</v>
          </cell>
        </row>
        <row r="123">
          <cell r="A123">
            <v>800</v>
          </cell>
          <cell r="B123" t="str">
            <v xml:space="preserve">Cercas de alambre </v>
          </cell>
          <cell r="C123">
            <v>800</v>
          </cell>
          <cell r="D123" t="str">
            <v>Ml</v>
          </cell>
        </row>
        <row r="124">
          <cell r="A124">
            <v>801</v>
          </cell>
          <cell r="B124" t="str">
            <v>Mantenimiento rutinario de vías</v>
          </cell>
          <cell r="C124">
            <v>801</v>
          </cell>
          <cell r="D124" t="str">
            <v>Ml</v>
          </cell>
        </row>
        <row r="125">
          <cell r="A125">
            <v>810</v>
          </cell>
          <cell r="B125" t="str">
            <v xml:space="preserve"> Protección vegetal de taludes</v>
          </cell>
          <cell r="C125">
            <v>810</v>
          </cell>
          <cell r="D125" t="str">
            <v>M2</v>
          </cell>
        </row>
        <row r="126">
          <cell r="A126">
            <v>811</v>
          </cell>
          <cell r="B126" t="str">
            <v xml:space="preserve"> Productos enrollados para control de erosión </v>
          </cell>
          <cell r="C126">
            <v>811</v>
          </cell>
          <cell r="D126" t="str">
            <v>M2</v>
          </cell>
        </row>
        <row r="127">
          <cell r="A127">
            <v>812</v>
          </cell>
          <cell r="B127" t="str">
            <v>Recubrimiento de taludes con malla y mortero</v>
          </cell>
          <cell r="C127">
            <v>812</v>
          </cell>
          <cell r="D127" t="str">
            <v>M2</v>
          </cell>
        </row>
        <row r="128">
          <cell r="A128" t="str">
            <v>IX</v>
          </cell>
        </row>
        <row r="129">
          <cell r="A129">
            <v>900</v>
          </cell>
          <cell r="B129" t="str">
            <v>Transporte de materiales provenientes de excavaciones y derrumbes</v>
          </cell>
          <cell r="C129">
            <v>900</v>
          </cell>
          <cell r="D129" t="str">
            <v>M3 - km</v>
          </cell>
        </row>
      </sheetData>
      <sheetData sheetId="1" refreshError="1"/>
      <sheetData sheetId="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  <sheetName val="Unit costs"/>
      <sheetName val="Mat,Sum"/>
      <sheetName val="Civil work summary"/>
      <sheetName val="Civil work"/>
      <sheetName val="Totals"/>
      <sheetName val="Graph"/>
      <sheetName val="Graph-Source"/>
      <sheetName val="C41"/>
      <sheetName val="Blank Category Sheet"/>
      <sheetName val="Blank Work Sheet"/>
      <sheetName val="Pre-defined items"/>
      <sheetName val="Item y cantidades"/>
      <sheetName val="Calculo del AIU"/>
      <sheetName val="Prestaciones"/>
      <sheetName val="Relacion de personal"/>
      <sheetName val="Equipo"/>
      <sheetName val="Lista de materiales"/>
      <sheetName val="Lista de Mano de obra"/>
      <sheetName val="Hoja1"/>
      <sheetName val="Hoja3"/>
      <sheetName val="Licita"/>
      <sheetName val="Insumos"/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6">
          <cell r="B16" t="str">
            <v>C11</v>
          </cell>
          <cell r="C16" t="str">
            <v>Levelling</v>
          </cell>
          <cell r="E16">
            <v>0</v>
          </cell>
          <cell r="G16">
            <v>0</v>
          </cell>
        </row>
        <row r="17">
          <cell r="B17" t="str">
            <v>C12</v>
          </cell>
          <cell r="C17" t="str">
            <v>Temporary installations</v>
          </cell>
        </row>
        <row r="18">
          <cell r="B18" t="str">
            <v>C13</v>
          </cell>
          <cell r="C18" t="str">
            <v>Preliminary roads</v>
          </cell>
          <cell r="G18">
            <v>0</v>
          </cell>
        </row>
        <row r="19">
          <cell r="B19" t="str">
            <v>C14</v>
          </cell>
          <cell r="C19" t="str">
            <v>Storage area</v>
          </cell>
        </row>
        <row r="29">
          <cell r="A29">
            <v>10</v>
          </cell>
          <cell r="B29" t="str">
            <v>C21</v>
          </cell>
          <cell r="C29" t="str">
            <v>Raw material extraction</v>
          </cell>
          <cell r="E29">
            <v>0</v>
          </cell>
        </row>
        <row r="30">
          <cell r="A30">
            <v>20</v>
          </cell>
          <cell r="B30" t="str">
            <v>C22</v>
          </cell>
          <cell r="C30" t="str">
            <v>Raw material preparation</v>
          </cell>
          <cell r="E30">
            <v>0</v>
          </cell>
          <cell r="G30">
            <v>0</v>
          </cell>
        </row>
        <row r="31">
          <cell r="A31">
            <v>30</v>
          </cell>
          <cell r="B31" t="str">
            <v>C23</v>
          </cell>
          <cell r="C31" t="str">
            <v>Raw meal preparation</v>
          </cell>
          <cell r="E31">
            <v>0</v>
          </cell>
          <cell r="G31">
            <v>0</v>
          </cell>
        </row>
        <row r="32">
          <cell r="A32">
            <v>40</v>
          </cell>
          <cell r="B32" t="str">
            <v>C24</v>
          </cell>
          <cell r="C32" t="str">
            <v>Clinker manufacture</v>
          </cell>
          <cell r="E32">
            <v>0</v>
          </cell>
          <cell r="G32">
            <v>0</v>
          </cell>
        </row>
        <row r="33">
          <cell r="A33">
            <v>50</v>
          </cell>
          <cell r="B33" t="str">
            <v>C25</v>
          </cell>
          <cell r="C33" t="str">
            <v>Cement manufacture</v>
          </cell>
          <cell r="E33">
            <v>0</v>
          </cell>
          <cell r="G33">
            <v>0</v>
          </cell>
        </row>
        <row r="34">
          <cell r="A34">
            <v>60</v>
          </cell>
          <cell r="B34" t="str">
            <v>C26</v>
          </cell>
          <cell r="C34" t="str">
            <v>Packing and dispatch</v>
          </cell>
        </row>
        <row r="35">
          <cell r="A35" t="str">
            <v>E0/H0</v>
          </cell>
          <cell r="B35" t="str">
            <v>C27</v>
          </cell>
          <cell r="C35" t="str">
            <v>Control room/laboratory</v>
          </cell>
        </row>
        <row r="36">
          <cell r="A36" t="str">
            <v>E2</v>
          </cell>
          <cell r="B36" t="str">
            <v>C28</v>
          </cell>
          <cell r="C36" t="str">
            <v>Main substation</v>
          </cell>
        </row>
        <row r="37">
          <cell r="A37" t="str">
            <v>K/T</v>
          </cell>
          <cell r="B37" t="str">
            <v>C29</v>
          </cell>
          <cell r="C37" t="str">
            <v>Additives preparation</v>
          </cell>
        </row>
        <row r="38">
          <cell r="A38" t="str">
            <v>L</v>
          </cell>
          <cell r="B38" t="str">
            <v>C2A</v>
          </cell>
          <cell r="C38" t="str">
            <v>Fuels preparation</v>
          </cell>
        </row>
        <row r="39">
          <cell r="A39" t="str">
            <v>P</v>
          </cell>
          <cell r="B39" t="str">
            <v>C2B</v>
          </cell>
          <cell r="C39" t="str">
            <v>Flue gas treatment</v>
          </cell>
        </row>
        <row r="49">
          <cell r="A49" t="str">
            <v>B2/1</v>
          </cell>
          <cell r="B49" t="str">
            <v>C32</v>
          </cell>
          <cell r="C49" t="str">
            <v>Roads/landscaping</v>
          </cell>
        </row>
        <row r="50">
          <cell r="A50" t="str">
            <v>B3</v>
          </cell>
          <cell r="B50" t="str">
            <v>C33</v>
          </cell>
          <cell r="C50" t="str">
            <v>Water supply and drainage</v>
          </cell>
        </row>
        <row r="51">
          <cell r="A51" t="str">
            <v>D</v>
          </cell>
          <cell r="B51" t="str">
            <v>C34</v>
          </cell>
          <cell r="C51" t="str">
            <v>General plant services</v>
          </cell>
        </row>
        <row r="52">
          <cell r="A52" t="str">
            <v>E0</v>
          </cell>
          <cell r="B52" t="str">
            <v>C35</v>
          </cell>
          <cell r="C52" t="str">
            <v>Power/control network</v>
          </cell>
        </row>
        <row r="53">
          <cell r="A53" t="str">
            <v>E1</v>
          </cell>
          <cell r="B53" t="str">
            <v>C36</v>
          </cell>
          <cell r="C53" t="str">
            <v>Main transformer</v>
          </cell>
        </row>
        <row r="54">
          <cell r="A54" t="str">
            <v>E1</v>
          </cell>
          <cell r="B54" t="str">
            <v>C37</v>
          </cell>
          <cell r="C54" t="str">
            <v>Power plant</v>
          </cell>
        </row>
        <row r="55">
          <cell r="A55" t="str">
            <v>F</v>
          </cell>
          <cell r="B55" t="str">
            <v>C38</v>
          </cell>
          <cell r="C55" t="str">
            <v>Warehouses/stores</v>
          </cell>
        </row>
        <row r="56">
          <cell r="A56" t="str">
            <v>G</v>
          </cell>
          <cell r="B56" t="str">
            <v>C39</v>
          </cell>
          <cell r="C56" t="str">
            <v>Workshops</v>
          </cell>
        </row>
        <row r="57">
          <cell r="A57" t="str">
            <v>I0</v>
          </cell>
          <cell r="B57" t="str">
            <v>C3A</v>
          </cell>
          <cell r="C57" t="str">
            <v>Garage/parking</v>
          </cell>
        </row>
        <row r="58">
          <cell r="A58" t="str">
            <v>N</v>
          </cell>
          <cell r="B58" t="str">
            <v>C3B</v>
          </cell>
          <cell r="C58" t="str">
            <v>Sewage treatment</v>
          </cell>
        </row>
        <row r="59">
          <cell r="A59" t="str">
            <v>C2</v>
          </cell>
          <cell r="B59" t="str">
            <v>C3C</v>
          </cell>
          <cell r="C59" t="str">
            <v>Administration buildings</v>
          </cell>
        </row>
        <row r="60">
          <cell r="A60" t="str">
            <v>B6</v>
          </cell>
          <cell r="B60" t="str">
            <v>C3D</v>
          </cell>
          <cell r="C60" t="str">
            <v>Amenities</v>
          </cell>
        </row>
        <row r="70">
          <cell r="B70" t="str">
            <v>C41</v>
          </cell>
          <cell r="C70" t="str">
            <v>Soil replacement, piling</v>
          </cell>
          <cell r="E70">
            <v>0</v>
          </cell>
          <cell r="G70">
            <v>0</v>
          </cell>
        </row>
        <row r="71">
          <cell r="B71" t="str">
            <v>C42</v>
          </cell>
          <cell r="C71" t="str">
            <v>Others</v>
          </cell>
        </row>
        <row r="81">
          <cell r="B81" t="str">
            <v>C51</v>
          </cell>
          <cell r="C81" t="str">
            <v>Roads/bridges</v>
          </cell>
          <cell r="E81">
            <v>0</v>
          </cell>
          <cell r="G81">
            <v>0</v>
          </cell>
        </row>
        <row r="82">
          <cell r="B82" t="str">
            <v>C52</v>
          </cell>
          <cell r="C82" t="str">
            <v>Railways</v>
          </cell>
        </row>
        <row r="83">
          <cell r="B83" t="str">
            <v>C53</v>
          </cell>
          <cell r="C83" t="str">
            <v>Harbour facilities</v>
          </cell>
        </row>
        <row r="84">
          <cell r="B84" t="str">
            <v>C54</v>
          </cell>
          <cell r="C84" t="str">
            <v>Terminals</v>
          </cell>
        </row>
        <row r="85">
          <cell r="B85" t="str">
            <v>C55</v>
          </cell>
          <cell r="C85" t="str">
            <v>Pipelines/drainage</v>
          </cell>
        </row>
        <row r="86">
          <cell r="B86" t="str">
            <v>C56</v>
          </cell>
          <cell r="C86" t="str">
            <v>Transmission line</v>
          </cell>
        </row>
        <row r="87">
          <cell r="B87" t="str">
            <v>C57</v>
          </cell>
          <cell r="C87" t="str">
            <v>Housing estate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6">
          <cell r="A16">
            <v>1.07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ásicos"/>
      <sheetName val="Item"/>
      <sheetName val="Equipo"/>
      <sheetName val="Materiales"/>
      <sheetName val="M-O"/>
      <sheetName val="transporte"/>
      <sheetName val="1.2.1"/>
      <sheetName val="1.2.2"/>
      <sheetName val="1.2.3"/>
      <sheetName val="1.3.1"/>
      <sheetName val="1.4.1"/>
      <sheetName val="1.4.2"/>
      <sheetName val="1.4.3"/>
      <sheetName val="1.4.4"/>
      <sheetName val="1.4.5"/>
      <sheetName val="1.5.1"/>
      <sheetName val="1.5.2"/>
      <sheetName val="1.5.3"/>
      <sheetName val="1.5.4"/>
      <sheetName val="1.5.5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2.1"/>
      <sheetName val="2.2.2"/>
      <sheetName val="2.2.3"/>
      <sheetName val="2.2.4"/>
      <sheetName val="2.2.5"/>
      <sheetName val="3.1.1"/>
      <sheetName val="3.1.2"/>
      <sheetName val="3.1.3"/>
      <sheetName val="3.2.1"/>
      <sheetName val="3.2.2"/>
      <sheetName val="3.2.3"/>
      <sheetName val="3.2.4"/>
      <sheetName val="3.2.5"/>
      <sheetName val="3.2.6"/>
      <sheetName val="3.2.7"/>
      <sheetName val="4.1.1"/>
      <sheetName val="4.2.1"/>
      <sheetName val="4.2.2"/>
      <sheetName val="4.2.4"/>
      <sheetName val="4.6.1"/>
      <sheetName val="4.6.2"/>
      <sheetName val="4.7.1"/>
      <sheetName val="4.7.2"/>
      <sheetName val="4.7.3"/>
      <sheetName val="4.7.4"/>
      <sheetName val="4.9.1"/>
      <sheetName val="6.2.1"/>
      <sheetName val="6.2.2"/>
      <sheetName val="Datos"/>
      <sheetName val="Tarifas"/>
      <sheetName val="FACTOR PRESTACIONAL 2008"/>
      <sheetName val="Tar DO"/>
      <sheetName val="ICCP"/>
    </sheetNames>
    <sheetDataSet>
      <sheetData sheetId="0" refreshError="1">
        <row r="1">
          <cell r="B1" t="str">
            <v>Instituto de Desarrollo Urbano - IDU</v>
          </cell>
        </row>
        <row r="2">
          <cell r="B2" t="str">
            <v>CONSORCIO CIVILTEC-CEI</v>
          </cell>
        </row>
        <row r="3">
          <cell r="B3" t="str">
            <v>IDU-044-2003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"/>
      <sheetName val="APU"/>
      <sheetName val="PREC-BASE"/>
      <sheetName val="Crecimiento Salario Minimo"/>
    </sheetNames>
    <sheetDataSet>
      <sheetData sheetId="0"/>
      <sheetData sheetId="1">
        <row r="356">
          <cell r="J356">
            <v>17240</v>
          </cell>
        </row>
        <row r="4103">
          <cell r="J4103">
            <v>74400</v>
          </cell>
        </row>
      </sheetData>
      <sheetData sheetId="2"/>
      <sheetData sheetId="3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.1"/>
      <sheetName val="1.2"/>
      <sheetName val="2.1"/>
      <sheetName val="2.2"/>
      <sheetName val="2.3"/>
      <sheetName val="2.4"/>
      <sheetName val="2.5"/>
      <sheetName val="2.6"/>
      <sheetName val="2.7"/>
      <sheetName val="3.1"/>
      <sheetName val="3.2"/>
      <sheetName val="3,3"/>
      <sheetName val="3,4"/>
      <sheetName val="4.1"/>
      <sheetName val="4.2"/>
      <sheetName val="5.1"/>
      <sheetName val="6.1"/>
      <sheetName val="6.2"/>
      <sheetName val="6.3"/>
      <sheetName val="7.1"/>
      <sheetName val="7.2"/>
      <sheetName val="7.3"/>
      <sheetName val="7.4"/>
      <sheetName val="8.1"/>
      <sheetName val="8.2"/>
      <sheetName val="8.3"/>
      <sheetName val="9.1"/>
    </sheetNames>
    <sheetDataSet>
      <sheetData sheetId="0">
        <row r="2">
          <cell r="B2" t="str">
            <v>ADECUACION DE LAS INSTALACIONES DE LA INSTITUCION EDUCATIVA JESUS MARIA AGUIRRE CHARRY DEL MUNICIPIO DE AIPE, HUILA</v>
          </cell>
        </row>
        <row r="3">
          <cell r="M3" t="str">
            <v>UND</v>
          </cell>
          <cell r="N3" t="str">
            <v>CANT</v>
          </cell>
        </row>
        <row r="4">
          <cell r="M4" t="str">
            <v>M2</v>
          </cell>
          <cell r="N4" t="str">
            <v>AREA</v>
          </cell>
        </row>
        <row r="5">
          <cell r="M5" t="str">
            <v>M3</v>
          </cell>
          <cell r="N5" t="str">
            <v>VOL</v>
          </cell>
        </row>
        <row r="6">
          <cell r="M6" t="str">
            <v>ML</v>
          </cell>
          <cell r="N6" t="str">
            <v>LONG</v>
          </cell>
        </row>
        <row r="7">
          <cell r="M7" t="str">
            <v>Kg</v>
          </cell>
          <cell r="N7" t="str">
            <v>PESO</v>
          </cell>
        </row>
        <row r="8">
          <cell r="M8">
            <v>0</v>
          </cell>
          <cell r="N8">
            <v>0</v>
          </cell>
        </row>
        <row r="9">
          <cell r="M9">
            <v>0</v>
          </cell>
          <cell r="N9">
            <v>0</v>
          </cell>
        </row>
        <row r="10">
          <cell r="M10">
            <v>0</v>
          </cell>
          <cell r="N10">
            <v>0</v>
          </cell>
        </row>
        <row r="11">
          <cell r="M11">
            <v>0</v>
          </cell>
          <cell r="N1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-18A"/>
      <sheetName val="entibado t1"/>
      <sheetName val="12 DUCTOS 4&quot; z.d"/>
      <sheetName val="9 DUCTOS 4&quot; z.d"/>
      <sheetName val="5 DUCTOS 4&quot; z.d"/>
      <sheetName val="3 DUCTOS 4&quot; z.d"/>
      <sheetName val="CODO HD 22.5  8&quot;"/>
      <sheetName val="CODO HD 11.25  8&quot;"/>
      <sheetName val="UNION Z 8&quot;"/>
      <sheetName val="UNION Z 6&quot;"/>
      <sheetName val="INSUMOS"/>
      <sheetName val="Cuadr."/>
      <sheetName val="DEMOL.TUB."/>
      <sheetName val="CTO 4000"/>
      <sheetName val="8DE4&quot;TDP"/>
      <sheetName val="12DE4&quot;TDP"/>
      <sheetName val="16DE4&quot;TDP"/>
      <sheetName val="18DE4&quot;TDP"/>
      <sheetName val="FLUIDO30"/>
      <sheetName val="CARCAMO H=0.6"/>
      <sheetName val="CARCAMO 9-4&quot;"/>
      <sheetName val="CARCAMO 12-4&quot;"/>
      <sheetName val="CARCAMO 18-4&quot;"/>
      <sheetName val="CARCAMO CANAL"/>
      <sheetName val="NT2000"/>
      <sheetName val="T-13"/>
      <sheetName val="T-14"/>
      <sheetName val="T-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9">
          <cell r="B19" t="str">
            <v>Cuadrilla tipo 2</v>
          </cell>
          <cell r="L19">
            <v>126750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_1_6&quot; (2)"/>
      <sheetName val="C_1_6&quot;"/>
      <sheetName val="INSUMOS"/>
      <sheetName val="Cuadr."/>
    </sheetNames>
    <sheetDataSet>
      <sheetData sheetId="0" refreshError="1"/>
      <sheetData sheetId="1" refreshError="1"/>
      <sheetData sheetId="2" refreshError="1"/>
      <sheetData sheetId="3" refreshError="1">
        <row r="26">
          <cell r="B26" t="str">
            <v>CUADRILLA TIPO 3</v>
          </cell>
          <cell r="L26">
            <v>168675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>
        <row r="10">
          <cell r="AG10" t="str">
            <v>h</v>
          </cell>
        </row>
        <row r="11">
          <cell r="AG11" t="b">
            <v>0</v>
          </cell>
        </row>
        <row r="12">
          <cell r="AG12" t="b">
            <v>0</v>
          </cell>
        </row>
        <row r="13">
          <cell r="AG13" t="b">
            <v>0</v>
          </cell>
        </row>
        <row r="14">
          <cell r="AG14" t="b">
            <v>0</v>
          </cell>
        </row>
        <row r="15">
          <cell r="AG15" t="b">
            <v>0</v>
          </cell>
        </row>
        <row r="16">
          <cell r="AG16" t="b">
            <v>0</v>
          </cell>
        </row>
        <row r="17">
          <cell r="AG17" t="b">
            <v>0</v>
          </cell>
        </row>
        <row r="18">
          <cell r="AG18" t="b">
            <v>0</v>
          </cell>
        </row>
        <row r="19">
          <cell r="AG19" t="b">
            <v>0</v>
          </cell>
        </row>
        <row r="20">
          <cell r="AG20" t="b">
            <v>0</v>
          </cell>
        </row>
        <row r="21">
          <cell r="AG21" t="b">
            <v>0</v>
          </cell>
        </row>
        <row r="22">
          <cell r="AG22" t="b">
            <v>0</v>
          </cell>
        </row>
        <row r="23">
          <cell r="AG23" t="b">
            <v>0</v>
          </cell>
        </row>
        <row r="24">
          <cell r="AG24" t="b">
            <v>0</v>
          </cell>
        </row>
        <row r="25">
          <cell r="AG25" t="b">
            <v>0</v>
          </cell>
        </row>
        <row r="26">
          <cell r="AG26" t="b">
            <v>0</v>
          </cell>
        </row>
        <row r="27">
          <cell r="AG27" t="b">
            <v>0</v>
          </cell>
        </row>
        <row r="28">
          <cell r="AG28" t="b">
            <v>0</v>
          </cell>
        </row>
        <row r="29">
          <cell r="AG29" t="b">
            <v>0</v>
          </cell>
        </row>
        <row r="30">
          <cell r="AG30" t="b">
            <v>0</v>
          </cell>
        </row>
        <row r="31">
          <cell r="AG31" t="b">
            <v>0</v>
          </cell>
        </row>
        <row r="32">
          <cell r="AG32" t="b">
            <v>0</v>
          </cell>
        </row>
        <row r="33">
          <cell r="AG33" t="b">
            <v>0</v>
          </cell>
        </row>
        <row r="34">
          <cell r="AG34" t="b">
            <v>0</v>
          </cell>
        </row>
        <row r="35">
          <cell r="AG35" t="b">
            <v>0</v>
          </cell>
        </row>
        <row r="36">
          <cell r="AG36" t="b">
            <v>0</v>
          </cell>
        </row>
        <row r="37">
          <cell r="AG37" t="b">
            <v>0</v>
          </cell>
        </row>
        <row r="38">
          <cell r="AG38" t="b">
            <v>0</v>
          </cell>
        </row>
        <row r="39">
          <cell r="AG39" t="b">
            <v>0</v>
          </cell>
        </row>
        <row r="40">
          <cell r="AG40" t="b">
            <v>0</v>
          </cell>
        </row>
        <row r="41">
          <cell r="AG41" t="b">
            <v>0</v>
          </cell>
        </row>
        <row r="42">
          <cell r="AG42" t="b">
            <v>0</v>
          </cell>
        </row>
        <row r="43">
          <cell r="AG43" t="b">
            <v>0</v>
          </cell>
        </row>
        <row r="44">
          <cell r="AG44" t="b">
            <v>0</v>
          </cell>
        </row>
        <row r="45">
          <cell r="AG45" t="b">
            <v>0</v>
          </cell>
        </row>
        <row r="46">
          <cell r="AG46" t="b">
            <v>0</v>
          </cell>
        </row>
        <row r="47">
          <cell r="AG47" t="b">
            <v>0</v>
          </cell>
        </row>
        <row r="48">
          <cell r="AG48" t="b">
            <v>0</v>
          </cell>
        </row>
        <row r="49">
          <cell r="AG49" t="b">
            <v>0</v>
          </cell>
        </row>
        <row r="50">
          <cell r="AG50" t="b">
            <v>0</v>
          </cell>
        </row>
        <row r="51">
          <cell r="AG51" t="b">
            <v>0</v>
          </cell>
        </row>
        <row r="52">
          <cell r="AG52" t="b">
            <v>0</v>
          </cell>
        </row>
        <row r="53">
          <cell r="AG53" t="b">
            <v>0</v>
          </cell>
        </row>
        <row r="54">
          <cell r="AG54" t="b">
            <v>0</v>
          </cell>
        </row>
        <row r="55">
          <cell r="AG55" t="b">
            <v>0</v>
          </cell>
        </row>
        <row r="56">
          <cell r="AG56" t="b">
            <v>0</v>
          </cell>
        </row>
        <row r="57">
          <cell r="AG57" t="b">
            <v>0</v>
          </cell>
        </row>
        <row r="58">
          <cell r="AG58" t="b">
            <v>0</v>
          </cell>
        </row>
        <row r="59">
          <cell r="AG59" t="b">
            <v>0</v>
          </cell>
        </row>
        <row r="60">
          <cell r="AG60" t="b">
            <v>0</v>
          </cell>
        </row>
        <row r="61">
          <cell r="AG61" t="b">
            <v>0</v>
          </cell>
        </row>
        <row r="62">
          <cell r="AG62" t="b">
            <v>0</v>
          </cell>
        </row>
        <row r="63">
          <cell r="AG63" t="b">
            <v>0</v>
          </cell>
        </row>
        <row r="64">
          <cell r="AG64" t="b">
            <v>0</v>
          </cell>
        </row>
        <row r="65">
          <cell r="AG65" t="b">
            <v>0</v>
          </cell>
        </row>
        <row r="66">
          <cell r="AG66" t="b">
            <v>0</v>
          </cell>
        </row>
        <row r="67">
          <cell r="AG67" t="b">
            <v>0</v>
          </cell>
        </row>
        <row r="68">
          <cell r="AG68" t="b">
            <v>0</v>
          </cell>
        </row>
        <row r="69">
          <cell r="AG69" t="b">
            <v>0</v>
          </cell>
        </row>
        <row r="70">
          <cell r="AG70" t="b">
            <v>0</v>
          </cell>
        </row>
        <row r="71">
          <cell r="AG71" t="b">
            <v>0</v>
          </cell>
        </row>
        <row r="72">
          <cell r="AG72" t="b">
            <v>0</v>
          </cell>
        </row>
        <row r="73">
          <cell r="AG73" t="b">
            <v>0</v>
          </cell>
        </row>
        <row r="74">
          <cell r="AG74" t="b">
            <v>0</v>
          </cell>
        </row>
        <row r="75">
          <cell r="AG75" t="b">
            <v>0</v>
          </cell>
        </row>
        <row r="76">
          <cell r="AG76" t="b">
            <v>0</v>
          </cell>
        </row>
        <row r="77">
          <cell r="AG77" t="b">
            <v>0</v>
          </cell>
        </row>
        <row r="78">
          <cell r="AG78" t="b">
            <v>0</v>
          </cell>
        </row>
        <row r="79">
          <cell r="AG79" t="b">
            <v>0</v>
          </cell>
        </row>
        <row r="80">
          <cell r="AG80" t="b">
            <v>0</v>
          </cell>
        </row>
        <row r="81">
          <cell r="AG81" t="b">
            <v>0</v>
          </cell>
        </row>
        <row r="82">
          <cell r="AG82" t="b">
            <v>0</v>
          </cell>
        </row>
        <row r="83">
          <cell r="AG83" t="b">
            <v>0</v>
          </cell>
        </row>
        <row r="84">
          <cell r="AG84" t="b">
            <v>0</v>
          </cell>
        </row>
        <row r="85">
          <cell r="AG85" t="b">
            <v>0</v>
          </cell>
        </row>
        <row r="86">
          <cell r="AG86" t="b">
            <v>0</v>
          </cell>
        </row>
        <row r="87">
          <cell r="AG87" t="b">
            <v>0</v>
          </cell>
        </row>
        <row r="88">
          <cell r="AG88" t="b">
            <v>0</v>
          </cell>
        </row>
        <row r="89">
          <cell r="AG89" t="b">
            <v>0</v>
          </cell>
        </row>
        <row r="90">
          <cell r="AG90" t="b">
            <v>0</v>
          </cell>
        </row>
        <row r="91">
          <cell r="AG91" t="b">
            <v>0</v>
          </cell>
        </row>
        <row r="92">
          <cell r="AG92" t="b">
            <v>0</v>
          </cell>
        </row>
        <row r="93">
          <cell r="AG93" t="b">
            <v>0</v>
          </cell>
        </row>
        <row r="94">
          <cell r="AG94" t="b">
            <v>0</v>
          </cell>
        </row>
        <row r="95">
          <cell r="AG95" t="b">
            <v>0</v>
          </cell>
        </row>
        <row r="96">
          <cell r="AG96" t="b">
            <v>0</v>
          </cell>
        </row>
        <row r="97">
          <cell r="AG97" t="b">
            <v>0</v>
          </cell>
        </row>
        <row r="98">
          <cell r="AG98" t="b">
            <v>0</v>
          </cell>
        </row>
        <row r="99">
          <cell r="AG99" t="b">
            <v>0</v>
          </cell>
        </row>
        <row r="100">
          <cell r="AG100" t="b">
            <v>0</v>
          </cell>
        </row>
        <row r="101">
          <cell r="AG101" t="b">
            <v>0</v>
          </cell>
        </row>
        <row r="102">
          <cell r="AG102" t="b">
            <v>0</v>
          </cell>
        </row>
        <row r="103">
          <cell r="AG103" t="b">
            <v>0</v>
          </cell>
        </row>
        <row r="104">
          <cell r="AG104" t="b">
            <v>0</v>
          </cell>
        </row>
        <row r="105">
          <cell r="AG105" t="b">
            <v>0</v>
          </cell>
        </row>
        <row r="106">
          <cell r="AG106" t="b">
            <v>0</v>
          </cell>
        </row>
        <row r="107">
          <cell r="AG107" t="b">
            <v>0</v>
          </cell>
        </row>
        <row r="108">
          <cell r="AG108" t="b">
            <v>0</v>
          </cell>
        </row>
        <row r="109">
          <cell r="AG109" t="b">
            <v>0</v>
          </cell>
        </row>
        <row r="110">
          <cell r="AG110" t="b">
            <v>0</v>
          </cell>
        </row>
        <row r="111">
          <cell r="AG111" t="b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T"/>
      <sheetName val="PERFIL_BORDE"/>
      <sheetName val="Hoja2"/>
      <sheetName val="Hoja3"/>
      <sheetName val="Hoja1"/>
    </sheetNames>
    <sheetDataSet>
      <sheetData sheetId="0">
        <row r="7">
          <cell r="C7">
            <v>0</v>
          </cell>
          <cell r="D7">
            <v>3.5680000000000001</v>
          </cell>
          <cell r="G7">
            <v>0</v>
          </cell>
          <cell r="H7">
            <v>-4.0540000000000003</v>
          </cell>
        </row>
        <row r="8">
          <cell r="C8">
            <v>2.0350000000000001</v>
          </cell>
          <cell r="D8">
            <v>3.802</v>
          </cell>
          <cell r="G8">
            <v>5.0659999999999998</v>
          </cell>
          <cell r="H8">
            <v>-3.899</v>
          </cell>
        </row>
        <row r="9">
          <cell r="C9">
            <v>3.9</v>
          </cell>
          <cell r="D9">
            <v>3.37</v>
          </cell>
          <cell r="G9">
            <v>10.167999999999999</v>
          </cell>
          <cell r="H9">
            <v>-4.242</v>
          </cell>
        </row>
        <row r="10">
          <cell r="C10">
            <v>4.9930000000000003</v>
          </cell>
          <cell r="D10">
            <v>4.1920000000000002</v>
          </cell>
          <cell r="G10">
            <v>13.282999999999999</v>
          </cell>
          <cell r="H10">
            <v>-4.1440000000000001</v>
          </cell>
        </row>
        <row r="11">
          <cell r="C11">
            <v>5.6660000000000004</v>
          </cell>
          <cell r="D11">
            <v>3.2690000000000001</v>
          </cell>
          <cell r="G11">
            <v>14.019</v>
          </cell>
          <cell r="H11">
            <v>-3.8279999999999998</v>
          </cell>
        </row>
        <row r="12">
          <cell r="C12">
            <v>8.9420000000000002</v>
          </cell>
          <cell r="D12">
            <v>3.2570000000000001</v>
          </cell>
          <cell r="G12">
            <v>17.884</v>
          </cell>
          <cell r="H12">
            <v>-3.911</v>
          </cell>
        </row>
        <row r="13">
          <cell r="C13">
            <v>10.955</v>
          </cell>
          <cell r="D13">
            <v>4.83</v>
          </cell>
          <cell r="G13">
            <v>19.751000000000001</v>
          </cell>
          <cell r="H13">
            <v>-4.1379999999999999</v>
          </cell>
        </row>
        <row r="14">
          <cell r="C14">
            <v>11.234999999999999</v>
          </cell>
          <cell r="D14">
            <v>3.2650000000000001</v>
          </cell>
          <cell r="G14">
            <v>22.628</v>
          </cell>
          <cell r="H14">
            <v>-3.83</v>
          </cell>
        </row>
        <row r="15">
          <cell r="C15">
            <v>14.218</v>
          </cell>
          <cell r="D15">
            <v>3.3330000000000002</v>
          </cell>
          <cell r="G15">
            <v>25.687000000000001</v>
          </cell>
          <cell r="H15">
            <v>-3.7989999999999999</v>
          </cell>
        </row>
        <row r="16">
          <cell r="C16">
            <v>14.893000000000001</v>
          </cell>
          <cell r="D16">
            <v>4.9580000000000002</v>
          </cell>
          <cell r="G16">
            <v>31.495999999999999</v>
          </cell>
          <cell r="H16">
            <v>-3.774</v>
          </cell>
        </row>
        <row r="17">
          <cell r="C17">
            <v>15.831</v>
          </cell>
          <cell r="D17">
            <v>3.3940000000000001</v>
          </cell>
          <cell r="G17">
            <v>38.909999999999997</v>
          </cell>
          <cell r="H17">
            <v>-3.5830000000000002</v>
          </cell>
        </row>
        <row r="18">
          <cell r="C18">
            <v>18.920000000000002</v>
          </cell>
          <cell r="D18">
            <v>3.4980000000000002</v>
          </cell>
          <cell r="G18">
            <v>40.685000000000002</v>
          </cell>
          <cell r="H18">
            <v>-3.5720000000000001</v>
          </cell>
        </row>
        <row r="19">
          <cell r="C19">
            <v>19.977</v>
          </cell>
          <cell r="D19">
            <v>4.827</v>
          </cell>
          <cell r="G19">
            <v>44.287999999999997</v>
          </cell>
          <cell r="H19">
            <v>-3.488</v>
          </cell>
        </row>
        <row r="20">
          <cell r="C20">
            <v>21.440999999999999</v>
          </cell>
          <cell r="D20">
            <v>3.5049999999999999</v>
          </cell>
          <cell r="G20">
            <v>47.893000000000001</v>
          </cell>
          <cell r="H20">
            <v>-3.532</v>
          </cell>
        </row>
        <row r="21">
          <cell r="C21">
            <v>23.661000000000001</v>
          </cell>
          <cell r="D21">
            <v>3.5150000000000001</v>
          </cell>
          <cell r="G21">
            <v>52.031999999999996</v>
          </cell>
          <cell r="H21">
            <v>-3.5049999999999999</v>
          </cell>
        </row>
        <row r="22">
          <cell r="C22">
            <v>26.562999999999999</v>
          </cell>
          <cell r="D22">
            <v>3.573</v>
          </cell>
          <cell r="G22">
            <v>56.424999999999997</v>
          </cell>
          <cell r="H22">
            <v>-3.5419999999999998</v>
          </cell>
        </row>
        <row r="23">
          <cell r="C23">
            <v>29.581</v>
          </cell>
          <cell r="D23">
            <v>3.6819999999999999</v>
          </cell>
          <cell r="G23">
            <v>58.994</v>
          </cell>
          <cell r="H23">
            <v>-3.42</v>
          </cell>
        </row>
        <row r="24">
          <cell r="C24">
            <v>32.929000000000002</v>
          </cell>
          <cell r="D24">
            <v>3.6869999999999998</v>
          </cell>
          <cell r="G24">
            <v>63.061999999999998</v>
          </cell>
          <cell r="H24">
            <v>-3.4569999999999999</v>
          </cell>
        </row>
        <row r="25">
          <cell r="C25">
            <v>34.896999999999998</v>
          </cell>
          <cell r="D25">
            <v>3.7240000000000002</v>
          </cell>
          <cell r="G25">
            <v>67.566000000000003</v>
          </cell>
          <cell r="H25">
            <v>-3.5150000000000001</v>
          </cell>
        </row>
        <row r="26">
          <cell r="C26">
            <v>37.186</v>
          </cell>
          <cell r="D26">
            <v>3.82</v>
          </cell>
          <cell r="G26">
            <v>71.977000000000004</v>
          </cell>
          <cell r="H26">
            <v>-3.5630000000000002</v>
          </cell>
        </row>
        <row r="27">
          <cell r="C27">
            <v>40.131</v>
          </cell>
          <cell r="D27">
            <v>3.9180000000000001</v>
          </cell>
          <cell r="G27">
            <v>76.602000000000004</v>
          </cell>
          <cell r="H27">
            <v>-3.5139999999999998</v>
          </cell>
        </row>
        <row r="28">
          <cell r="C28">
            <v>43.402000000000001</v>
          </cell>
          <cell r="D28">
            <v>4.0819999999999999</v>
          </cell>
          <cell r="G28">
            <v>81.968999999999994</v>
          </cell>
          <cell r="H28">
            <v>-3.5579999999999998</v>
          </cell>
        </row>
        <row r="29">
          <cell r="C29">
            <v>45.713999999999999</v>
          </cell>
          <cell r="D29">
            <v>4.2130000000000001</v>
          </cell>
          <cell r="G29">
            <v>85.998000000000005</v>
          </cell>
          <cell r="H29">
            <v>-3.8159999999999998</v>
          </cell>
        </row>
        <row r="30">
          <cell r="C30">
            <v>47.588000000000001</v>
          </cell>
          <cell r="D30">
            <v>4.3460000000000001</v>
          </cell>
          <cell r="G30">
            <v>89.358999999999995</v>
          </cell>
          <cell r="H30">
            <v>-3.9430000000000001</v>
          </cell>
        </row>
        <row r="31">
          <cell r="C31">
            <v>49.546999999999997</v>
          </cell>
          <cell r="D31">
            <v>4.4530000000000003</v>
          </cell>
          <cell r="G31">
            <v>96.394999999999996</v>
          </cell>
          <cell r="H31">
            <v>-4.024</v>
          </cell>
        </row>
        <row r="32">
          <cell r="C32">
            <v>51.136000000000003</v>
          </cell>
          <cell r="D32">
            <v>4.5609999999999999</v>
          </cell>
          <cell r="G32">
            <v>105.40300000000001</v>
          </cell>
          <cell r="H32">
            <v>-4.1280000000000001</v>
          </cell>
        </row>
        <row r="33">
          <cell r="C33">
            <v>53.284999999999997</v>
          </cell>
          <cell r="D33">
            <v>4.5460000000000003</v>
          </cell>
          <cell r="G33">
            <v>115.105</v>
          </cell>
          <cell r="H33">
            <v>-4.165</v>
          </cell>
        </row>
        <row r="34">
          <cell r="C34">
            <v>55.720999999999997</v>
          </cell>
          <cell r="D34">
            <v>4.5129999999999999</v>
          </cell>
          <cell r="G34">
            <v>142.81700000000001</v>
          </cell>
          <cell r="H34">
            <v>-4.3479999999999999</v>
          </cell>
        </row>
        <row r="35">
          <cell r="C35">
            <v>58.542999999999999</v>
          </cell>
          <cell r="D35">
            <v>4.4039999999999999</v>
          </cell>
          <cell r="G35">
            <v>163.518</v>
          </cell>
          <cell r="H35">
            <v>-4.58</v>
          </cell>
        </row>
        <row r="36">
          <cell r="C36">
            <v>61.591000000000001</v>
          </cell>
          <cell r="D36">
            <v>4.3639999999999999</v>
          </cell>
          <cell r="G36">
            <v>184.358</v>
          </cell>
          <cell r="H36">
            <v>-4.6239999999999997</v>
          </cell>
        </row>
        <row r="37">
          <cell r="C37">
            <v>63.725000000000001</v>
          </cell>
          <cell r="D37">
            <v>4.3970000000000002</v>
          </cell>
          <cell r="G37">
            <v>200.45699999999999</v>
          </cell>
          <cell r="H37">
            <v>-4.694</v>
          </cell>
        </row>
        <row r="38">
          <cell r="C38">
            <v>65.914000000000001</v>
          </cell>
          <cell r="D38">
            <v>4.3220000000000001</v>
          </cell>
          <cell r="G38">
            <v>209.18199999999999</v>
          </cell>
          <cell r="H38">
            <v>-4.6959999999999997</v>
          </cell>
        </row>
        <row r="39">
          <cell r="C39">
            <v>69.326999999999998</v>
          </cell>
          <cell r="D39">
            <v>4.32</v>
          </cell>
          <cell r="G39">
            <v>226.86099999999999</v>
          </cell>
          <cell r="H39">
            <v>-4.968</v>
          </cell>
        </row>
        <row r="40">
          <cell r="C40">
            <v>71.997</v>
          </cell>
          <cell r="D40">
            <v>4.3540000000000001</v>
          </cell>
          <cell r="G40">
            <v>246.971</v>
          </cell>
          <cell r="H40">
            <v>-5.3040000000000003</v>
          </cell>
        </row>
        <row r="41">
          <cell r="C41">
            <v>75.317999999999998</v>
          </cell>
          <cell r="D41">
            <v>4.3259999999999996</v>
          </cell>
          <cell r="G41">
            <v>264.61200000000002</v>
          </cell>
          <cell r="H41">
            <v>-6.5270000000000001</v>
          </cell>
        </row>
        <row r="42">
          <cell r="C42">
            <v>77.215000000000003</v>
          </cell>
          <cell r="D42">
            <v>4.327</v>
          </cell>
          <cell r="G42">
            <v>272.44200000000001</v>
          </cell>
          <cell r="H42">
            <v>-7.3940000000000001</v>
          </cell>
        </row>
        <row r="43">
          <cell r="C43">
            <v>79.972999999999999</v>
          </cell>
          <cell r="D43">
            <v>4.274</v>
          </cell>
          <cell r="G43">
            <v>279.83600000000001</v>
          </cell>
          <cell r="H43">
            <v>-8.5169999999999995</v>
          </cell>
        </row>
        <row r="44">
          <cell r="C44">
            <v>82.649000000000001</v>
          </cell>
          <cell r="D44">
            <v>4.1970000000000001</v>
          </cell>
          <cell r="G44">
            <v>284.81400000000002</v>
          </cell>
          <cell r="H44">
            <v>-9.0250000000000004</v>
          </cell>
        </row>
        <row r="45">
          <cell r="C45">
            <v>85.924999999999997</v>
          </cell>
          <cell r="D45">
            <v>4.1219999999999999</v>
          </cell>
          <cell r="G45">
            <v>290.435</v>
          </cell>
          <cell r="H45">
            <v>-9.69</v>
          </cell>
        </row>
        <row r="46">
          <cell r="C46">
            <v>92.917000000000002</v>
          </cell>
          <cell r="D46">
            <v>4.0019999999999998</v>
          </cell>
          <cell r="G46">
            <v>295.93400000000003</v>
          </cell>
          <cell r="H46">
            <v>-10.284000000000001</v>
          </cell>
        </row>
        <row r="47">
          <cell r="C47">
            <v>97.772999999999996</v>
          </cell>
          <cell r="D47">
            <v>3.9049999999999998</v>
          </cell>
          <cell r="G47">
            <v>301.73399999999998</v>
          </cell>
          <cell r="H47">
            <v>-10.955</v>
          </cell>
        </row>
        <row r="48">
          <cell r="C48">
            <v>101.3</v>
          </cell>
          <cell r="D48">
            <v>3.8260000000000001</v>
          </cell>
          <cell r="G48">
            <v>306.79700000000003</v>
          </cell>
          <cell r="H48">
            <v>-11.257</v>
          </cell>
        </row>
        <row r="49">
          <cell r="C49">
            <v>107.078</v>
          </cell>
          <cell r="D49">
            <v>3.7669999999999999</v>
          </cell>
          <cell r="G49">
            <v>312.18400000000003</v>
          </cell>
          <cell r="H49">
            <v>-11.516</v>
          </cell>
        </row>
        <row r="50">
          <cell r="C50">
            <v>118.61799999999999</v>
          </cell>
          <cell r="D50">
            <v>3.8380000000000001</v>
          </cell>
          <cell r="G50">
            <v>318.15600000000001</v>
          </cell>
          <cell r="H50">
            <v>-11.577999999999999</v>
          </cell>
        </row>
        <row r="51">
          <cell r="C51">
            <v>130.12200000000001</v>
          </cell>
          <cell r="D51">
            <v>3.8980000000000001</v>
          </cell>
          <cell r="G51">
            <v>323.33499999999998</v>
          </cell>
          <cell r="H51">
            <v>-11.773999999999999</v>
          </cell>
        </row>
        <row r="52">
          <cell r="C52">
            <v>140.32499999999999</v>
          </cell>
          <cell r="D52">
            <v>3.6539999999999999</v>
          </cell>
          <cell r="G52">
            <v>327.40699999999998</v>
          </cell>
          <cell r="H52">
            <v>-11.781000000000001</v>
          </cell>
        </row>
        <row r="53">
          <cell r="C53">
            <v>155.898</v>
          </cell>
          <cell r="D53">
            <v>3.6309999999999998</v>
          </cell>
          <cell r="G53">
            <v>329.62400000000002</v>
          </cell>
          <cell r="H53">
            <v>-11.663</v>
          </cell>
        </row>
        <row r="54">
          <cell r="C54">
            <v>168.559</v>
          </cell>
          <cell r="D54">
            <v>3.42</v>
          </cell>
          <cell r="G54">
            <v>333.33499999999998</v>
          </cell>
          <cell r="H54">
            <v>-11.445</v>
          </cell>
        </row>
        <row r="55">
          <cell r="C55">
            <v>178.67400000000001</v>
          </cell>
          <cell r="D55">
            <v>3.2890000000000001</v>
          </cell>
          <cell r="G55">
            <v>338.56200000000001</v>
          </cell>
          <cell r="H55">
            <v>-11.332000000000001</v>
          </cell>
        </row>
        <row r="56">
          <cell r="C56">
            <v>193.40299999999999</v>
          </cell>
          <cell r="D56">
            <v>3.129</v>
          </cell>
          <cell r="G56">
            <v>345.50299999999999</v>
          </cell>
          <cell r="H56">
            <v>-10.734</v>
          </cell>
        </row>
        <row r="57">
          <cell r="C57">
            <v>205.45</v>
          </cell>
          <cell r="D57">
            <v>2.93</v>
          </cell>
          <cell r="G57">
            <v>348.30399999999997</v>
          </cell>
          <cell r="H57">
            <v>-10.593999999999999</v>
          </cell>
        </row>
        <row r="58">
          <cell r="C58">
            <v>215.57599999999999</v>
          </cell>
          <cell r="D58">
            <v>2.802</v>
          </cell>
          <cell r="G58">
            <v>352.30700000000002</v>
          </cell>
          <cell r="H58">
            <v>-10.291</v>
          </cell>
        </row>
        <row r="59">
          <cell r="C59">
            <v>231.28800000000001</v>
          </cell>
          <cell r="D59">
            <v>2.5579999999999998</v>
          </cell>
          <cell r="G59">
            <v>356.37900000000002</v>
          </cell>
          <cell r="H59">
            <v>-9.8989999999999991</v>
          </cell>
        </row>
        <row r="60">
          <cell r="C60">
            <v>245.708</v>
          </cell>
          <cell r="D60">
            <v>2.2160000000000002</v>
          </cell>
          <cell r="G60">
            <v>359.93700000000001</v>
          </cell>
          <cell r="H60">
            <v>-9.3870000000000005</v>
          </cell>
        </row>
        <row r="61">
          <cell r="C61">
            <v>259.39699999999999</v>
          </cell>
          <cell r="D61">
            <v>1.5129999999999999</v>
          </cell>
          <cell r="G61">
            <v>362.423</v>
          </cell>
          <cell r="H61">
            <v>-9.0890000000000004</v>
          </cell>
        </row>
        <row r="62">
          <cell r="C62">
            <v>272.22399999999999</v>
          </cell>
          <cell r="D62">
            <v>5.6000000000000001E-2</v>
          </cell>
          <cell r="G62">
            <v>366.76299999999998</v>
          </cell>
          <cell r="H62">
            <v>-8.3420000000000005</v>
          </cell>
        </row>
        <row r="63">
          <cell r="C63">
            <v>273.80900000000003</v>
          </cell>
          <cell r="D63">
            <v>-0.17699999999999999</v>
          </cell>
          <cell r="G63">
            <v>376.52100000000002</v>
          </cell>
          <cell r="H63">
            <v>-6.8650000000000002</v>
          </cell>
        </row>
        <row r="64">
          <cell r="C64">
            <v>276.12299999999999</v>
          </cell>
          <cell r="D64">
            <v>-0.42399999999999999</v>
          </cell>
          <cell r="G64">
            <v>384.60500000000002</v>
          </cell>
          <cell r="H64">
            <v>-6.1109999999999998</v>
          </cell>
        </row>
        <row r="65">
          <cell r="C65">
            <v>279.20400000000001</v>
          </cell>
          <cell r="D65">
            <v>-0.747</v>
          </cell>
          <cell r="G65">
            <v>399.86200000000002</v>
          </cell>
          <cell r="H65">
            <v>-4.6219999999999999</v>
          </cell>
        </row>
        <row r="66">
          <cell r="C66">
            <v>282.67399999999998</v>
          </cell>
          <cell r="D66">
            <v>-1.167</v>
          </cell>
          <cell r="G66">
            <v>413.59300000000002</v>
          </cell>
          <cell r="H66">
            <v>-4.0270000000000001</v>
          </cell>
        </row>
        <row r="67">
          <cell r="C67">
            <v>284.44200000000001</v>
          </cell>
          <cell r="D67">
            <v>-1.2869999999999999</v>
          </cell>
          <cell r="G67">
            <v>429.63200000000001</v>
          </cell>
          <cell r="H67">
            <v>-3.9529999999999998</v>
          </cell>
        </row>
        <row r="68">
          <cell r="C68">
            <v>288.279</v>
          </cell>
          <cell r="D68">
            <v>-1.7110000000000001</v>
          </cell>
          <cell r="G68">
            <v>450.93099999999998</v>
          </cell>
          <cell r="H68">
            <v>-3.569</v>
          </cell>
        </row>
        <row r="69">
          <cell r="C69">
            <v>292.29899999999998</v>
          </cell>
          <cell r="D69">
            <v>-2.0270000000000001</v>
          </cell>
          <cell r="G69">
            <v>468.79599999999999</v>
          </cell>
          <cell r="H69">
            <v>-3.3180000000000001</v>
          </cell>
        </row>
        <row r="70">
          <cell r="C70">
            <v>297.589</v>
          </cell>
          <cell r="D70">
            <v>-2.6080000000000001</v>
          </cell>
          <cell r="G70">
            <v>485.48700000000002</v>
          </cell>
          <cell r="H70">
            <v>-2.6669999999999998</v>
          </cell>
        </row>
        <row r="71">
          <cell r="C71">
            <v>303.637</v>
          </cell>
          <cell r="D71">
            <v>-3.1309999999999998</v>
          </cell>
          <cell r="G71">
            <v>498.91399999999999</v>
          </cell>
          <cell r="H71">
            <v>-2.089</v>
          </cell>
        </row>
        <row r="72">
          <cell r="C72">
            <v>308.24</v>
          </cell>
          <cell r="D72">
            <v>-3.6680000000000001</v>
          </cell>
          <cell r="G72">
            <v>514.21600000000001</v>
          </cell>
          <cell r="H72">
            <v>-1.1559999999999999</v>
          </cell>
        </row>
        <row r="73">
          <cell r="C73">
            <v>309.68099999999998</v>
          </cell>
          <cell r="D73">
            <v>-3.847</v>
          </cell>
          <cell r="G73">
            <v>528.53099999999995</v>
          </cell>
          <cell r="H73">
            <v>0.47499999999999998</v>
          </cell>
        </row>
        <row r="74">
          <cell r="C74">
            <v>312.48099999999999</v>
          </cell>
          <cell r="D74">
            <v>-4.0670000000000002</v>
          </cell>
          <cell r="G74">
            <v>532.39300000000003</v>
          </cell>
          <cell r="H74">
            <v>0.96099999999999997</v>
          </cell>
        </row>
        <row r="75">
          <cell r="C75">
            <v>315.49099999999999</v>
          </cell>
          <cell r="D75">
            <v>-4.3120000000000003</v>
          </cell>
          <cell r="G75">
            <v>536.13199999999995</v>
          </cell>
          <cell r="H75">
            <v>1.3220000000000001</v>
          </cell>
        </row>
        <row r="76">
          <cell r="C76">
            <v>317.24099999999999</v>
          </cell>
          <cell r="D76">
            <v>-4.3949999999999996</v>
          </cell>
          <cell r="G76">
            <v>537.99900000000002</v>
          </cell>
          <cell r="H76">
            <v>1.4750000000000001</v>
          </cell>
        </row>
        <row r="77">
          <cell r="C77">
            <v>318.64299999999997</v>
          </cell>
          <cell r="D77">
            <v>-4.4550000000000001</v>
          </cell>
          <cell r="G77">
            <v>541.54999999999995</v>
          </cell>
          <cell r="H77">
            <v>1.665</v>
          </cell>
        </row>
        <row r="78">
          <cell r="C78">
            <v>320.70600000000002</v>
          </cell>
          <cell r="D78">
            <v>-4.4710000000000001</v>
          </cell>
          <cell r="G78">
            <v>546.37199999999996</v>
          </cell>
          <cell r="H78">
            <v>1.744</v>
          </cell>
        </row>
        <row r="79">
          <cell r="C79">
            <v>323.19099999999997</v>
          </cell>
          <cell r="D79">
            <v>-4.3879999999999999</v>
          </cell>
          <cell r="G79">
            <v>552.78</v>
          </cell>
          <cell r="H79">
            <v>1.897</v>
          </cell>
        </row>
        <row r="80">
          <cell r="C80">
            <v>326.98</v>
          </cell>
          <cell r="D80">
            <v>-4.3979999999999997</v>
          </cell>
          <cell r="G80">
            <v>557.98299999999995</v>
          </cell>
          <cell r="H80">
            <v>1.9630000000000001</v>
          </cell>
        </row>
        <row r="81">
          <cell r="C81">
            <v>329.399</v>
          </cell>
          <cell r="D81">
            <v>-4.3239999999999998</v>
          </cell>
          <cell r="G81">
            <v>562.17999999999995</v>
          </cell>
          <cell r="H81">
            <v>1.841</v>
          </cell>
        </row>
        <row r="82">
          <cell r="C82">
            <v>331.38900000000001</v>
          </cell>
          <cell r="D82">
            <v>-4.2130000000000001</v>
          </cell>
          <cell r="G82">
            <v>566.18299999999999</v>
          </cell>
          <cell r="H82">
            <v>1.835</v>
          </cell>
        </row>
        <row r="83">
          <cell r="C83">
            <v>334.57</v>
          </cell>
          <cell r="D83">
            <v>-4.13</v>
          </cell>
          <cell r="G83">
            <v>571.68299999999999</v>
          </cell>
          <cell r="H83">
            <v>1.5640000000000001</v>
          </cell>
        </row>
        <row r="84">
          <cell r="C84">
            <v>338.07600000000002</v>
          </cell>
          <cell r="D84">
            <v>-3.9089999999999998</v>
          </cell>
          <cell r="G84">
            <v>574.50400000000002</v>
          </cell>
          <cell r="H84">
            <v>1.3109999999999999</v>
          </cell>
        </row>
        <row r="85">
          <cell r="C85">
            <v>346.16800000000001</v>
          </cell>
          <cell r="D85">
            <v>-3.25</v>
          </cell>
          <cell r="G85">
            <v>581.52300000000002</v>
          </cell>
          <cell r="H85">
            <v>0.63700000000000001</v>
          </cell>
        </row>
        <row r="86">
          <cell r="C86">
            <v>348.33699999999999</v>
          </cell>
          <cell r="D86">
            <v>-3.2010000000000001</v>
          </cell>
          <cell r="G86">
            <v>591.33299999999997</v>
          </cell>
          <cell r="H86">
            <v>-0.439</v>
          </cell>
        </row>
        <row r="87">
          <cell r="C87">
            <v>350.59</v>
          </cell>
          <cell r="D87">
            <v>-2.992</v>
          </cell>
          <cell r="G87">
            <v>596.07500000000005</v>
          </cell>
          <cell r="H87">
            <v>-1.0069999999999999</v>
          </cell>
        </row>
        <row r="88">
          <cell r="C88">
            <v>353.35</v>
          </cell>
          <cell r="D88">
            <v>-2.8450000000000002</v>
          </cell>
          <cell r="G88">
            <v>599.52700000000004</v>
          </cell>
          <cell r="H88">
            <v>-1.5269999999999999</v>
          </cell>
        </row>
        <row r="89">
          <cell r="C89">
            <v>355.935</v>
          </cell>
          <cell r="D89">
            <v>-2.6720000000000002</v>
          </cell>
          <cell r="G89">
            <v>607.53700000000003</v>
          </cell>
          <cell r="H89">
            <v>-2.7879999999999998</v>
          </cell>
        </row>
        <row r="90">
          <cell r="C90">
            <v>359.27699999999999</v>
          </cell>
          <cell r="D90">
            <v>-2.1859999999999999</v>
          </cell>
          <cell r="G90">
            <v>611.202</v>
          </cell>
          <cell r="H90">
            <v>-3.5840000000000001</v>
          </cell>
        </row>
        <row r="91">
          <cell r="C91">
            <v>364.78500000000003</v>
          </cell>
          <cell r="D91">
            <v>-1.3720000000000001</v>
          </cell>
          <cell r="G91">
            <v>616.96100000000001</v>
          </cell>
          <cell r="H91">
            <v>-4.7949999999999999</v>
          </cell>
        </row>
        <row r="92">
          <cell r="C92">
            <v>367.358</v>
          </cell>
          <cell r="D92">
            <v>-0.97799999999999998</v>
          </cell>
          <cell r="G92">
            <v>621.29999999999995</v>
          </cell>
          <cell r="H92">
            <v>-5.6559999999999997</v>
          </cell>
        </row>
        <row r="93">
          <cell r="C93">
            <v>369.63799999999998</v>
          </cell>
          <cell r="D93">
            <v>-0.60099999999999998</v>
          </cell>
          <cell r="G93">
            <v>625.726</v>
          </cell>
          <cell r="H93">
            <v>-6.5439999999999996</v>
          </cell>
        </row>
        <row r="94">
          <cell r="C94">
            <v>373.04</v>
          </cell>
          <cell r="D94">
            <v>2.5999999999999999E-2</v>
          </cell>
          <cell r="G94">
            <v>642.51499999999999</v>
          </cell>
          <cell r="H94">
            <v>-9.6649999999999991</v>
          </cell>
        </row>
        <row r="95">
          <cell r="C95">
            <v>376.94900000000001</v>
          </cell>
          <cell r="D95">
            <v>0.56000000000000005</v>
          </cell>
          <cell r="G95">
            <v>662.6</v>
          </cell>
          <cell r="H95">
            <v>-13.103</v>
          </cell>
        </row>
        <row r="96">
          <cell r="C96">
            <v>385.65300000000002</v>
          </cell>
          <cell r="D96">
            <v>1.66</v>
          </cell>
          <cell r="G96">
            <v>672.91300000000001</v>
          </cell>
          <cell r="H96">
            <v>-14.772</v>
          </cell>
        </row>
        <row r="97">
          <cell r="C97">
            <v>395.19099999999997</v>
          </cell>
          <cell r="D97">
            <v>2.444</v>
          </cell>
          <cell r="G97">
            <v>680.83699999999999</v>
          </cell>
          <cell r="H97">
            <v>-15.92</v>
          </cell>
        </row>
        <row r="98">
          <cell r="C98">
            <v>406.23500000000001</v>
          </cell>
          <cell r="D98">
            <v>3.0880000000000001</v>
          </cell>
          <cell r="G98">
            <v>686.56</v>
          </cell>
          <cell r="H98">
            <v>-16.420000000000002</v>
          </cell>
        </row>
        <row r="99">
          <cell r="C99">
            <v>418.98</v>
          </cell>
          <cell r="D99">
            <v>3.504</v>
          </cell>
          <cell r="G99">
            <v>690.673</v>
          </cell>
          <cell r="H99">
            <v>-16.77</v>
          </cell>
        </row>
        <row r="100">
          <cell r="C100">
            <v>430.63</v>
          </cell>
          <cell r="D100">
            <v>3.5529999999999999</v>
          </cell>
          <cell r="G100">
            <v>695.83799999999997</v>
          </cell>
          <cell r="H100">
            <v>-17.033000000000001</v>
          </cell>
        </row>
        <row r="101">
          <cell r="C101">
            <v>444.38499999999999</v>
          </cell>
          <cell r="D101">
            <v>3.7650000000000001</v>
          </cell>
          <cell r="G101">
            <v>698.47</v>
          </cell>
          <cell r="H101">
            <v>-17.152999999999999</v>
          </cell>
        </row>
        <row r="102">
          <cell r="C102">
            <v>459.27</v>
          </cell>
          <cell r="D102">
            <v>4.1619999999999999</v>
          </cell>
          <cell r="G102">
            <v>706.96699999999998</v>
          </cell>
          <cell r="H102">
            <v>-17.157</v>
          </cell>
        </row>
        <row r="103">
          <cell r="C103">
            <v>467.43599999999998</v>
          </cell>
          <cell r="D103">
            <v>4.2140000000000004</v>
          </cell>
          <cell r="G103">
            <v>714.20600000000002</v>
          </cell>
          <cell r="H103">
            <v>-16.891999999999999</v>
          </cell>
        </row>
        <row r="104">
          <cell r="C104">
            <v>476.47500000000002</v>
          </cell>
          <cell r="D104">
            <v>4.2530000000000001</v>
          </cell>
          <cell r="G104">
            <v>718.02099999999996</v>
          </cell>
          <cell r="H104">
            <v>-16.704000000000001</v>
          </cell>
        </row>
        <row r="105">
          <cell r="C105">
            <v>484.91300000000001</v>
          </cell>
          <cell r="D105">
            <v>4.3949999999999996</v>
          </cell>
          <cell r="G105">
            <v>723.59799999999996</v>
          </cell>
          <cell r="H105">
            <v>-16.361000000000001</v>
          </cell>
        </row>
        <row r="106">
          <cell r="C106">
            <v>491.70800000000003</v>
          </cell>
          <cell r="D106">
            <v>4.7060000000000004</v>
          </cell>
          <cell r="G106">
            <v>728.60599999999999</v>
          </cell>
          <cell r="H106">
            <v>-15.9</v>
          </cell>
        </row>
        <row r="107">
          <cell r="C107">
            <v>498.30900000000003</v>
          </cell>
          <cell r="D107">
            <v>5.0039999999999996</v>
          </cell>
          <cell r="G107">
            <v>732.92200000000003</v>
          </cell>
          <cell r="H107">
            <v>-15.417999999999999</v>
          </cell>
        </row>
        <row r="108">
          <cell r="C108">
            <v>504.37</v>
          </cell>
          <cell r="D108">
            <v>5.2050000000000001</v>
          </cell>
          <cell r="G108">
            <v>736.72699999999998</v>
          </cell>
          <cell r="H108">
            <v>-14.901999999999999</v>
          </cell>
        </row>
        <row r="109">
          <cell r="C109">
            <v>510.49799999999999</v>
          </cell>
          <cell r="D109">
            <v>5.5389999999999997</v>
          </cell>
          <cell r="G109">
            <v>742.69200000000001</v>
          </cell>
          <cell r="H109">
            <v>-14.099</v>
          </cell>
        </row>
        <row r="110">
          <cell r="C110">
            <v>514.88</v>
          </cell>
          <cell r="D110">
            <v>5.9480000000000004</v>
          </cell>
          <cell r="G110">
            <v>748.40800000000002</v>
          </cell>
          <cell r="H110">
            <v>-13.301</v>
          </cell>
        </row>
        <row r="111">
          <cell r="C111">
            <v>521.50199999999995</v>
          </cell>
          <cell r="D111">
            <v>6.6749999999999998</v>
          </cell>
          <cell r="G111">
            <v>752.89400000000001</v>
          </cell>
          <cell r="H111">
            <v>-12.615</v>
          </cell>
        </row>
        <row r="112">
          <cell r="C112">
            <v>527.42899999999997</v>
          </cell>
          <cell r="D112">
            <v>7.5010000000000003</v>
          </cell>
          <cell r="G112">
            <v>759.60799999999995</v>
          </cell>
          <cell r="H112">
            <v>-11.541</v>
          </cell>
        </row>
        <row r="113">
          <cell r="C113">
            <v>528.55399999999997</v>
          </cell>
          <cell r="D113">
            <v>7.657</v>
          </cell>
          <cell r="G113">
            <v>765.05</v>
          </cell>
          <cell r="H113">
            <v>-10.629</v>
          </cell>
        </row>
        <row r="114">
          <cell r="C114">
            <v>531.23</v>
          </cell>
          <cell r="D114">
            <v>7.9710000000000001</v>
          </cell>
          <cell r="G114">
            <v>769.476</v>
          </cell>
          <cell r="H114">
            <v>-9.718</v>
          </cell>
        </row>
        <row r="115">
          <cell r="C115">
            <v>533.67100000000005</v>
          </cell>
          <cell r="D115">
            <v>8.3510000000000009</v>
          </cell>
          <cell r="G115">
            <v>771.66899999999998</v>
          </cell>
          <cell r="H115">
            <v>-9.3360000000000003</v>
          </cell>
        </row>
        <row r="116">
          <cell r="C116">
            <v>535.4</v>
          </cell>
          <cell r="D116">
            <v>8.5820000000000007</v>
          </cell>
          <cell r="G116">
            <v>777.36300000000006</v>
          </cell>
          <cell r="H116">
            <v>-7.992</v>
          </cell>
        </row>
        <row r="117">
          <cell r="C117">
            <v>537.39099999999996</v>
          </cell>
          <cell r="D117">
            <v>8.7010000000000005</v>
          </cell>
          <cell r="G117">
            <v>780.41300000000001</v>
          </cell>
          <cell r="H117">
            <v>-7.2750000000000004</v>
          </cell>
        </row>
        <row r="118">
          <cell r="C118">
            <v>538.80100000000004</v>
          </cell>
          <cell r="D118">
            <v>8.8140000000000001</v>
          </cell>
          <cell r="G118">
            <v>797.66499999999996</v>
          </cell>
          <cell r="H118">
            <v>-3.6749999999999998</v>
          </cell>
        </row>
        <row r="119">
          <cell r="C119">
            <v>540.46500000000003</v>
          </cell>
          <cell r="D119">
            <v>8.9469999999999992</v>
          </cell>
          <cell r="G119">
            <v>818.31399999999996</v>
          </cell>
          <cell r="H119">
            <v>-1.032</v>
          </cell>
        </row>
        <row r="120">
          <cell r="C120">
            <v>541.88499999999999</v>
          </cell>
          <cell r="D120">
            <v>9.0559999999999992</v>
          </cell>
          <cell r="G120">
            <v>839.28499999999997</v>
          </cell>
          <cell r="H120">
            <v>0.25600000000000001</v>
          </cell>
        </row>
        <row r="121">
          <cell r="C121">
            <v>543.34199999999998</v>
          </cell>
          <cell r="D121">
            <v>9.1170000000000009</v>
          </cell>
          <cell r="G121">
            <v>854.84400000000005</v>
          </cell>
          <cell r="H121">
            <v>0.36399999999999999</v>
          </cell>
        </row>
        <row r="122">
          <cell r="C122">
            <v>544.29999999999995</v>
          </cell>
          <cell r="D122">
            <v>9.1679999999999993</v>
          </cell>
          <cell r="G122">
            <v>876.30600000000004</v>
          </cell>
          <cell r="H122">
            <v>-0.873</v>
          </cell>
        </row>
        <row r="123">
          <cell r="C123">
            <v>546.30600000000004</v>
          </cell>
          <cell r="D123">
            <v>9.18</v>
          </cell>
          <cell r="G123">
            <v>891.274</v>
          </cell>
          <cell r="H123">
            <v>-2.4569999999999999</v>
          </cell>
        </row>
        <row r="124">
          <cell r="C124">
            <v>549.02200000000005</v>
          </cell>
          <cell r="D124">
            <v>9.16</v>
          </cell>
          <cell r="G124">
            <v>898.78399999999999</v>
          </cell>
          <cell r="H124">
            <v>-3.45</v>
          </cell>
        </row>
        <row r="125">
          <cell r="C125">
            <v>550.49800000000005</v>
          </cell>
          <cell r="D125">
            <v>9.1370000000000005</v>
          </cell>
          <cell r="G125">
            <v>904.74900000000002</v>
          </cell>
          <cell r="H125">
            <v>-4.5259999999999998</v>
          </cell>
        </row>
        <row r="126">
          <cell r="C126">
            <v>552.43200000000002</v>
          </cell>
          <cell r="D126">
            <v>9.1839999999999993</v>
          </cell>
          <cell r="G126">
            <v>909.45399999999995</v>
          </cell>
          <cell r="H126">
            <v>-5.5110000000000001</v>
          </cell>
        </row>
        <row r="127">
          <cell r="C127">
            <v>554.73699999999997</v>
          </cell>
          <cell r="D127">
            <v>9.26</v>
          </cell>
          <cell r="G127">
            <v>929.72799999999995</v>
          </cell>
          <cell r="H127">
            <v>-10.323</v>
          </cell>
        </row>
        <row r="128">
          <cell r="C128">
            <v>556.53599999999994</v>
          </cell>
          <cell r="D128">
            <v>9.3160000000000007</v>
          </cell>
          <cell r="G128">
            <v>937.971</v>
          </cell>
          <cell r="H128">
            <v>-12.289</v>
          </cell>
        </row>
        <row r="129">
          <cell r="C129">
            <v>557.84299999999996</v>
          </cell>
          <cell r="D129">
            <v>9.3030000000000008</v>
          </cell>
          <cell r="G129">
            <v>945.55100000000004</v>
          </cell>
          <cell r="H129">
            <v>-13.742000000000001</v>
          </cell>
        </row>
        <row r="130">
          <cell r="C130">
            <v>559.38300000000004</v>
          </cell>
          <cell r="D130">
            <v>9.2929999999999993</v>
          </cell>
          <cell r="G130">
            <v>950.30799999999999</v>
          </cell>
          <cell r="H130">
            <v>-14.417999999999999</v>
          </cell>
        </row>
        <row r="131">
          <cell r="C131">
            <v>560.42999999999995</v>
          </cell>
          <cell r="D131">
            <v>9.2840000000000007</v>
          </cell>
          <cell r="G131">
            <v>956.61099999999999</v>
          </cell>
          <cell r="H131">
            <v>-15.055</v>
          </cell>
        </row>
        <row r="132">
          <cell r="C132">
            <v>562.22299999999996</v>
          </cell>
          <cell r="D132">
            <v>9.3070000000000004</v>
          </cell>
          <cell r="G132">
            <v>963.70699999999999</v>
          </cell>
          <cell r="H132">
            <v>-15.567</v>
          </cell>
        </row>
        <row r="133">
          <cell r="C133">
            <v>564.03300000000002</v>
          </cell>
          <cell r="D133">
            <v>9.3170000000000002</v>
          </cell>
          <cell r="G133">
            <v>969.03499999999997</v>
          </cell>
          <cell r="H133">
            <v>-15.688000000000001</v>
          </cell>
        </row>
        <row r="134">
          <cell r="C134">
            <v>565.40599999999995</v>
          </cell>
          <cell r="D134">
            <v>9.2690000000000001</v>
          </cell>
          <cell r="G134">
            <v>974.90200000000004</v>
          </cell>
          <cell r="H134">
            <v>-15.834</v>
          </cell>
        </row>
        <row r="135">
          <cell r="C135">
            <v>567.60199999999998</v>
          </cell>
          <cell r="D135">
            <v>9.1170000000000009</v>
          </cell>
          <cell r="G135">
            <v>981.00099999999998</v>
          </cell>
          <cell r="H135">
            <v>-15.53</v>
          </cell>
        </row>
        <row r="136">
          <cell r="C136">
            <v>569.17700000000002</v>
          </cell>
          <cell r="D136">
            <v>9.0090000000000003</v>
          </cell>
          <cell r="G136">
            <v>986.35299999999995</v>
          </cell>
          <cell r="H136">
            <v>-15.192</v>
          </cell>
        </row>
        <row r="137">
          <cell r="C137">
            <v>571.24599999999998</v>
          </cell>
          <cell r="D137">
            <v>8.8049999999999997</v>
          </cell>
          <cell r="G137">
            <v>991.58399999999995</v>
          </cell>
          <cell r="H137">
            <v>-14.852</v>
          </cell>
        </row>
        <row r="138">
          <cell r="C138">
            <v>573.24699999999996</v>
          </cell>
          <cell r="D138">
            <v>8.6280000000000001</v>
          </cell>
          <cell r="G138">
            <v>994.03599999999994</v>
          </cell>
          <cell r="H138">
            <v>-14.638</v>
          </cell>
        </row>
        <row r="139">
          <cell r="C139">
            <v>575.77200000000005</v>
          </cell>
          <cell r="D139">
            <v>8.4369999999999994</v>
          </cell>
          <cell r="G139">
            <v>999.053</v>
          </cell>
          <cell r="H139">
            <v>-13.773</v>
          </cell>
        </row>
        <row r="140">
          <cell r="C140">
            <v>577.90300000000002</v>
          </cell>
          <cell r="D140">
            <v>8.24</v>
          </cell>
          <cell r="G140">
            <v>1003.869</v>
          </cell>
          <cell r="H140">
            <v>-12.978</v>
          </cell>
        </row>
        <row r="141">
          <cell r="C141">
            <v>580.29200000000003</v>
          </cell>
          <cell r="D141">
            <v>8.1039999999999992</v>
          </cell>
          <cell r="G141">
            <v>1010.158</v>
          </cell>
          <cell r="H141">
            <v>-11.724</v>
          </cell>
        </row>
        <row r="142">
          <cell r="C142">
            <v>582.83699999999999</v>
          </cell>
          <cell r="D142">
            <v>7.8369999999999997</v>
          </cell>
          <cell r="G142">
            <v>1014.616</v>
          </cell>
          <cell r="H142">
            <v>-10.884</v>
          </cell>
        </row>
        <row r="143">
          <cell r="C143">
            <v>585.85599999999999</v>
          </cell>
          <cell r="D143">
            <v>7.4690000000000003</v>
          </cell>
          <cell r="G143">
            <v>1019.894</v>
          </cell>
          <cell r="H143">
            <v>-9.9260000000000002</v>
          </cell>
        </row>
        <row r="144">
          <cell r="C144">
            <v>587.18399999999997</v>
          </cell>
          <cell r="D144">
            <v>7.2350000000000003</v>
          </cell>
          <cell r="G144">
            <v>1028.623</v>
          </cell>
          <cell r="H144">
            <v>-8.5120000000000005</v>
          </cell>
        </row>
        <row r="145">
          <cell r="C145">
            <v>589.17899999999997</v>
          </cell>
          <cell r="D145">
            <v>7.0060000000000002</v>
          </cell>
          <cell r="G145">
            <v>1045.3440000000001</v>
          </cell>
          <cell r="H145">
            <v>-6.7759999999999998</v>
          </cell>
        </row>
        <row r="146">
          <cell r="C146">
            <v>591.452</v>
          </cell>
          <cell r="D146">
            <v>6.8159999999999998</v>
          </cell>
          <cell r="G146">
            <v>1066.1659999999999</v>
          </cell>
          <cell r="H146">
            <v>-5.8460000000000001</v>
          </cell>
        </row>
        <row r="147">
          <cell r="C147">
            <v>594.12400000000002</v>
          </cell>
          <cell r="D147">
            <v>6.3739999999999997</v>
          </cell>
          <cell r="G147">
            <v>1083.2439999999999</v>
          </cell>
          <cell r="H147">
            <v>-5.96</v>
          </cell>
        </row>
        <row r="148">
          <cell r="C148">
            <v>596.13900000000001</v>
          </cell>
          <cell r="D148">
            <v>6.0490000000000004</v>
          </cell>
          <cell r="G148">
            <v>1099.0150000000001</v>
          </cell>
          <cell r="H148">
            <v>-6.1749999999999998</v>
          </cell>
        </row>
        <row r="149">
          <cell r="C149">
            <v>600.23699999999997</v>
          </cell>
          <cell r="D149">
            <v>5.5309999999999997</v>
          </cell>
          <cell r="G149">
            <v>1115.4380000000001</v>
          </cell>
          <cell r="H149">
            <v>-6.3</v>
          </cell>
        </row>
        <row r="150">
          <cell r="C150">
            <v>605.03899999999999</v>
          </cell>
          <cell r="D150">
            <v>4.8339999999999996</v>
          </cell>
          <cell r="G150">
            <v>1132.461</v>
          </cell>
          <cell r="H150">
            <v>-6.7439999999999998</v>
          </cell>
        </row>
        <row r="151">
          <cell r="C151">
            <v>606.80899999999997</v>
          </cell>
          <cell r="D151">
            <v>4.5789999999999997</v>
          </cell>
          <cell r="G151">
            <v>1148.9090000000001</v>
          </cell>
          <cell r="H151">
            <v>-7.0110000000000001</v>
          </cell>
        </row>
        <row r="152">
          <cell r="C152">
            <v>609.53599999999994</v>
          </cell>
          <cell r="D152">
            <v>4.0659999999999998</v>
          </cell>
          <cell r="G152">
            <v>1163.884</v>
          </cell>
          <cell r="H152">
            <v>-7.3890000000000002</v>
          </cell>
        </row>
        <row r="153">
          <cell r="C153">
            <v>612.59</v>
          </cell>
          <cell r="D153">
            <v>3.5219999999999998</v>
          </cell>
          <cell r="G153">
            <v>1179.846</v>
          </cell>
          <cell r="H153">
            <v>-7.2439999999999998</v>
          </cell>
        </row>
        <row r="154">
          <cell r="C154">
            <v>615.46199999999999</v>
          </cell>
          <cell r="D154">
            <v>3.0139999999999998</v>
          </cell>
          <cell r="G154">
            <v>1186.049</v>
          </cell>
          <cell r="H154">
            <v>-7.0270000000000001</v>
          </cell>
        </row>
        <row r="155">
          <cell r="C155">
            <v>617.20899999999995</v>
          </cell>
          <cell r="D155">
            <v>2.7120000000000002</v>
          </cell>
          <cell r="G155">
            <v>1195.4749999999999</v>
          </cell>
          <cell r="H155">
            <v>-6.7039999999999997</v>
          </cell>
        </row>
        <row r="156">
          <cell r="C156">
            <v>618.67600000000004</v>
          </cell>
          <cell r="D156">
            <v>2.427</v>
          </cell>
          <cell r="G156">
            <v>1202.2349999999999</v>
          </cell>
          <cell r="H156">
            <v>-6.4859999999999998</v>
          </cell>
        </row>
        <row r="157">
          <cell r="C157">
            <v>620.87</v>
          </cell>
          <cell r="D157">
            <v>1.992</v>
          </cell>
          <cell r="G157">
            <v>1209.498</v>
          </cell>
          <cell r="H157">
            <v>-6.3250000000000002</v>
          </cell>
        </row>
        <row r="158">
          <cell r="C158">
            <v>624.66</v>
          </cell>
          <cell r="D158">
            <v>1.238</v>
          </cell>
          <cell r="G158">
            <v>1214.4169999999999</v>
          </cell>
          <cell r="H158">
            <v>-6.2050000000000001</v>
          </cell>
        </row>
        <row r="159">
          <cell r="C159">
            <v>633.51199999999994</v>
          </cell>
          <cell r="D159">
            <v>-0.51100000000000001</v>
          </cell>
          <cell r="G159">
            <v>1218.951</v>
          </cell>
          <cell r="H159">
            <v>-6.085</v>
          </cell>
        </row>
        <row r="160">
          <cell r="C160">
            <v>642.43700000000001</v>
          </cell>
          <cell r="D160">
            <v>-2.153</v>
          </cell>
          <cell r="G160">
            <v>1230.9010000000001</v>
          </cell>
          <cell r="H160">
            <v>-5.7969999999999997</v>
          </cell>
        </row>
        <row r="161">
          <cell r="C161">
            <v>650.02</v>
          </cell>
          <cell r="D161">
            <v>-3.3530000000000002</v>
          </cell>
          <cell r="G161">
            <v>1236.979</v>
          </cell>
          <cell r="H161">
            <v>-5.5170000000000003</v>
          </cell>
        </row>
        <row r="162">
          <cell r="C162">
            <v>655.71400000000006</v>
          </cell>
          <cell r="D162">
            <v>-4.3460000000000001</v>
          </cell>
          <cell r="G162">
            <v>1247.325</v>
          </cell>
          <cell r="H162">
            <v>-5.4189999999999996</v>
          </cell>
        </row>
        <row r="163">
          <cell r="C163">
            <v>666.04</v>
          </cell>
          <cell r="D163">
            <v>-6.069</v>
          </cell>
          <cell r="G163">
            <v>1251.836</v>
          </cell>
          <cell r="H163">
            <v>-5.3529999999999998</v>
          </cell>
        </row>
        <row r="164">
          <cell r="C164">
            <v>673.43799999999999</v>
          </cell>
          <cell r="D164">
            <v>-7.2450000000000001</v>
          </cell>
          <cell r="G164">
            <v>1261.126</v>
          </cell>
          <cell r="H164">
            <v>-5.3479999999999999</v>
          </cell>
        </row>
        <row r="165">
          <cell r="C165">
            <v>679.09400000000005</v>
          </cell>
          <cell r="D165">
            <v>-8.1959999999999997</v>
          </cell>
          <cell r="G165">
            <v>1268.808</v>
          </cell>
          <cell r="H165">
            <v>-5.39</v>
          </cell>
        </row>
        <row r="166">
          <cell r="C166">
            <v>683.36199999999997</v>
          </cell>
          <cell r="D166">
            <v>-8.6940000000000008</v>
          </cell>
          <cell r="G166">
            <v>1284.52</v>
          </cell>
          <cell r="H166">
            <v>-5.5510000000000002</v>
          </cell>
        </row>
        <row r="167">
          <cell r="C167">
            <v>690.28099999999995</v>
          </cell>
          <cell r="D167">
            <v>-9.3190000000000008</v>
          </cell>
          <cell r="G167">
            <v>1300.8489999999999</v>
          </cell>
          <cell r="H167">
            <v>-5.5229999999999997</v>
          </cell>
        </row>
        <row r="168">
          <cell r="C168">
            <v>694.803</v>
          </cell>
          <cell r="D168">
            <v>-9.5779999999999994</v>
          </cell>
          <cell r="G168">
            <v>1319.376</v>
          </cell>
          <cell r="H168">
            <v>-5.6429999999999998</v>
          </cell>
        </row>
        <row r="169">
          <cell r="C169">
            <v>697.79499999999996</v>
          </cell>
          <cell r="D169">
            <v>-9.5909999999999993</v>
          </cell>
          <cell r="G169">
            <v>1333.415</v>
          </cell>
          <cell r="H169">
            <v>-5.7489999999999997</v>
          </cell>
        </row>
        <row r="170">
          <cell r="C170">
            <v>703.40899999999999</v>
          </cell>
          <cell r="D170">
            <v>-9.7270000000000003</v>
          </cell>
          <cell r="G170">
            <v>1346.84</v>
          </cell>
          <cell r="H170">
            <v>-5.9020000000000001</v>
          </cell>
        </row>
        <row r="171">
          <cell r="C171">
            <v>705.70799999999997</v>
          </cell>
          <cell r="D171">
            <v>-9.6780000000000008</v>
          </cell>
          <cell r="G171">
            <v>1356.626</v>
          </cell>
          <cell r="H171">
            <v>-5.8860000000000001</v>
          </cell>
        </row>
        <row r="172">
          <cell r="C172">
            <v>709.34500000000003</v>
          </cell>
          <cell r="D172">
            <v>-9.6310000000000002</v>
          </cell>
          <cell r="G172">
            <v>1362.6859999999999</v>
          </cell>
          <cell r="H172">
            <v>-5.9009999999999998</v>
          </cell>
        </row>
        <row r="173">
          <cell r="C173">
            <v>713.27800000000002</v>
          </cell>
          <cell r="D173">
            <v>-9.6029999999999998</v>
          </cell>
          <cell r="G173">
            <v>1372.9259999999999</v>
          </cell>
          <cell r="H173">
            <v>-5.758</v>
          </cell>
        </row>
        <row r="174">
          <cell r="C174">
            <v>715.279</v>
          </cell>
          <cell r="D174">
            <v>-9.5180000000000007</v>
          </cell>
          <cell r="G174">
            <v>1377.367</v>
          </cell>
          <cell r="H174">
            <v>-5.9169999999999998</v>
          </cell>
        </row>
        <row r="175">
          <cell r="C175">
            <v>720.72</v>
          </cell>
          <cell r="D175">
            <v>-9.1189999999999998</v>
          </cell>
          <cell r="G175">
            <v>1400.6780000000001</v>
          </cell>
          <cell r="H175">
            <v>-5.5519999999999996</v>
          </cell>
        </row>
        <row r="176">
          <cell r="C176">
            <v>723.26400000000001</v>
          </cell>
          <cell r="D176">
            <v>-8.9860000000000007</v>
          </cell>
          <cell r="G176">
            <v>1425.7280000000001</v>
          </cell>
          <cell r="H176">
            <v>-5.7210000000000001</v>
          </cell>
        </row>
        <row r="177">
          <cell r="C177">
            <v>727.00599999999997</v>
          </cell>
          <cell r="D177">
            <v>-8.5990000000000002</v>
          </cell>
          <cell r="G177">
            <v>1451.096</v>
          </cell>
          <cell r="H177">
            <v>-5.9130000000000003</v>
          </cell>
        </row>
        <row r="178">
          <cell r="C178">
            <v>729.33299999999997</v>
          </cell>
          <cell r="D178">
            <v>-8.4169999999999998</v>
          </cell>
          <cell r="G178">
            <v>1479.4559999999999</v>
          </cell>
          <cell r="H178">
            <v>-5.7530000000000001</v>
          </cell>
        </row>
        <row r="179">
          <cell r="C179">
            <v>732.74400000000003</v>
          </cell>
          <cell r="D179">
            <v>-7.9720000000000004</v>
          </cell>
          <cell r="G179">
            <v>1506.6880000000001</v>
          </cell>
          <cell r="H179">
            <v>-6.5410000000000004</v>
          </cell>
        </row>
        <row r="180">
          <cell r="C180">
            <v>735.91499999999996</v>
          </cell>
          <cell r="D180">
            <v>-7.5549999999999997</v>
          </cell>
          <cell r="G180">
            <v>1516.405</v>
          </cell>
          <cell r="H180">
            <v>-7.4260000000000002</v>
          </cell>
        </row>
        <row r="181">
          <cell r="C181">
            <v>739.26199999999994</v>
          </cell>
          <cell r="D181">
            <v>-7.0659999999999998</v>
          </cell>
          <cell r="G181">
            <v>1522.3720000000001</v>
          </cell>
          <cell r="H181">
            <v>-8.3070000000000004</v>
          </cell>
        </row>
        <row r="182">
          <cell r="C182">
            <v>741.93700000000001</v>
          </cell>
          <cell r="D182">
            <v>-6.7220000000000004</v>
          </cell>
          <cell r="G182">
            <v>1527.48</v>
          </cell>
          <cell r="H182">
            <v>-8.9830000000000005</v>
          </cell>
        </row>
        <row r="183">
          <cell r="C183">
            <v>745.52200000000005</v>
          </cell>
          <cell r="D183">
            <v>-6.2590000000000003</v>
          </cell>
          <cell r="G183">
            <v>1533.35</v>
          </cell>
          <cell r="H183">
            <v>-9.5860000000000003</v>
          </cell>
        </row>
        <row r="184">
          <cell r="C184">
            <v>752.69500000000005</v>
          </cell>
          <cell r="D184">
            <v>-5.2</v>
          </cell>
          <cell r="G184">
            <v>1539.5329999999999</v>
          </cell>
          <cell r="H184">
            <v>-10.481999999999999</v>
          </cell>
        </row>
        <row r="185">
          <cell r="C185">
            <v>756.81500000000005</v>
          </cell>
          <cell r="D185">
            <v>-4.601</v>
          </cell>
          <cell r="G185">
            <v>1544.7660000000001</v>
          </cell>
          <cell r="H185">
            <v>-11.217000000000001</v>
          </cell>
        </row>
        <row r="186">
          <cell r="C186">
            <v>761.92899999999997</v>
          </cell>
          <cell r="D186">
            <v>-3.6779999999999999</v>
          </cell>
          <cell r="G186">
            <v>1548.3689999999999</v>
          </cell>
          <cell r="H186">
            <v>-11.605</v>
          </cell>
        </row>
        <row r="187">
          <cell r="C187">
            <v>767.23</v>
          </cell>
          <cell r="D187">
            <v>-2.6019999999999999</v>
          </cell>
          <cell r="G187">
            <v>1553.308</v>
          </cell>
          <cell r="H187">
            <v>-12.222</v>
          </cell>
        </row>
        <row r="188">
          <cell r="C188">
            <v>769.476</v>
          </cell>
          <cell r="D188">
            <v>-2.1869999999999998</v>
          </cell>
          <cell r="G188">
            <v>1558.8710000000001</v>
          </cell>
          <cell r="H188">
            <v>-12.906000000000001</v>
          </cell>
        </row>
        <row r="189">
          <cell r="C189">
            <v>776.54600000000005</v>
          </cell>
          <cell r="D189">
            <v>-0.86399999999999999</v>
          </cell>
          <cell r="G189">
            <v>1565.335</v>
          </cell>
          <cell r="H189">
            <v>-13.529</v>
          </cell>
        </row>
        <row r="190">
          <cell r="C190">
            <v>784.59900000000005</v>
          </cell>
          <cell r="D190">
            <v>0.84099999999999997</v>
          </cell>
          <cell r="G190">
            <v>1572.029</v>
          </cell>
          <cell r="H190">
            <v>-14.279</v>
          </cell>
        </row>
        <row r="191">
          <cell r="C191">
            <v>788.81799999999998</v>
          </cell>
          <cell r="D191">
            <v>1.7909999999999999</v>
          </cell>
          <cell r="G191">
            <v>1576.7529999999999</v>
          </cell>
          <cell r="H191">
            <v>-14.714</v>
          </cell>
        </row>
        <row r="192">
          <cell r="C192">
            <v>792.84799999999996</v>
          </cell>
          <cell r="D192">
            <v>2.6749999999999998</v>
          </cell>
          <cell r="G192">
            <v>1579.769</v>
          </cell>
          <cell r="H192">
            <v>-14.948</v>
          </cell>
        </row>
        <row r="193">
          <cell r="C193">
            <v>797.52800000000002</v>
          </cell>
          <cell r="D193">
            <v>3.5920000000000001</v>
          </cell>
          <cell r="G193">
            <v>1582.4829999999999</v>
          </cell>
          <cell r="H193">
            <v>-15.074999999999999</v>
          </cell>
        </row>
        <row r="194">
          <cell r="C194">
            <v>800.43</v>
          </cell>
          <cell r="D194">
            <v>4.093</v>
          </cell>
          <cell r="G194">
            <v>1588.4939999999999</v>
          </cell>
          <cell r="H194">
            <v>-15.391999999999999</v>
          </cell>
        </row>
        <row r="195">
          <cell r="C195">
            <v>805.27800000000002</v>
          </cell>
          <cell r="D195">
            <v>4.76</v>
          </cell>
          <cell r="G195">
            <v>1596.2329999999999</v>
          </cell>
          <cell r="H195">
            <v>-15.677</v>
          </cell>
        </row>
        <row r="196">
          <cell r="C196">
            <v>810.18600000000004</v>
          </cell>
          <cell r="D196">
            <v>5.4119999999999999</v>
          </cell>
          <cell r="G196">
            <v>1598.2750000000001</v>
          </cell>
          <cell r="H196">
            <v>-15.711</v>
          </cell>
        </row>
        <row r="197">
          <cell r="C197">
            <v>814.99699999999996</v>
          </cell>
          <cell r="D197">
            <v>6.0019999999999998</v>
          </cell>
          <cell r="G197">
            <v>1605.7760000000001</v>
          </cell>
          <cell r="H197">
            <v>-15.971</v>
          </cell>
        </row>
        <row r="198">
          <cell r="C198">
            <v>824.86900000000003</v>
          </cell>
          <cell r="D198">
            <v>6.867</v>
          </cell>
          <cell r="G198">
            <v>1611.7529999999999</v>
          </cell>
          <cell r="H198">
            <v>-16.035</v>
          </cell>
        </row>
        <row r="199">
          <cell r="C199">
            <v>834.35799999999995</v>
          </cell>
          <cell r="D199">
            <v>7.4630000000000001</v>
          </cell>
          <cell r="G199">
            <v>1615.6980000000001</v>
          </cell>
          <cell r="H199">
            <v>-16.300999999999998</v>
          </cell>
        </row>
        <row r="200">
          <cell r="C200">
            <v>841.27300000000002</v>
          </cell>
          <cell r="D200">
            <v>7.6379999999999999</v>
          </cell>
          <cell r="G200">
            <v>1618.6410000000001</v>
          </cell>
          <cell r="H200">
            <v>-16.213999999999999</v>
          </cell>
        </row>
        <row r="201">
          <cell r="C201">
            <v>868.81200000000001</v>
          </cell>
          <cell r="D201">
            <v>7.1269999999999998</v>
          </cell>
          <cell r="G201">
            <v>1624.9110000000001</v>
          </cell>
          <cell r="H201">
            <v>-15.871</v>
          </cell>
        </row>
        <row r="202">
          <cell r="C202">
            <v>880.995</v>
          </cell>
          <cell r="D202">
            <v>6.093</v>
          </cell>
          <cell r="G202">
            <v>1631.319</v>
          </cell>
          <cell r="H202">
            <v>-15.606</v>
          </cell>
        </row>
        <row r="203">
          <cell r="C203">
            <v>891.79899999999998</v>
          </cell>
          <cell r="D203">
            <v>4.9189999999999996</v>
          </cell>
          <cell r="G203">
            <v>1639.1010000000001</v>
          </cell>
          <cell r="H203">
            <v>-14.994</v>
          </cell>
        </row>
        <row r="204">
          <cell r="C204">
            <v>900.30799999999999</v>
          </cell>
          <cell r="D204">
            <v>3.6920000000000002</v>
          </cell>
          <cell r="G204">
            <v>1660.37</v>
          </cell>
          <cell r="H204">
            <v>-13.122</v>
          </cell>
        </row>
        <row r="205">
          <cell r="C205">
            <v>907.74699999999996</v>
          </cell>
          <cell r="D205">
            <v>2.3239999999999998</v>
          </cell>
          <cell r="G205">
            <v>1679.819</v>
          </cell>
          <cell r="H205">
            <v>-11.443</v>
          </cell>
        </row>
        <row r="206">
          <cell r="C206">
            <v>914.31299999999999</v>
          </cell>
          <cell r="D206">
            <v>1.052</v>
          </cell>
          <cell r="G206">
            <v>1703.7329999999999</v>
          </cell>
          <cell r="H206">
            <v>-9.3249999999999993</v>
          </cell>
        </row>
        <row r="207">
          <cell r="C207">
            <v>922.36300000000006</v>
          </cell>
          <cell r="D207">
            <v>-0.746</v>
          </cell>
          <cell r="G207">
            <v>1722.1469999999999</v>
          </cell>
          <cell r="H207">
            <v>-7.85</v>
          </cell>
        </row>
        <row r="208">
          <cell r="C208">
            <v>930.923</v>
          </cell>
          <cell r="D208">
            <v>-2.9409999999999998</v>
          </cell>
          <cell r="G208">
            <v>1737.0650000000001</v>
          </cell>
          <cell r="H208">
            <v>-6.77</v>
          </cell>
        </row>
        <row r="209">
          <cell r="C209">
            <v>938.58799999999997</v>
          </cell>
          <cell r="D209">
            <v>-4.7939999999999996</v>
          </cell>
          <cell r="G209">
            <v>1749.5830000000001</v>
          </cell>
          <cell r="H209">
            <v>-6.0590000000000002</v>
          </cell>
        </row>
        <row r="210">
          <cell r="C210">
            <v>939.68</v>
          </cell>
          <cell r="D210">
            <v>-5.0519999999999996</v>
          </cell>
          <cell r="G210">
            <v>1757.991</v>
          </cell>
          <cell r="H210">
            <v>-5.7240000000000002</v>
          </cell>
        </row>
        <row r="211">
          <cell r="C211">
            <v>943.55100000000004</v>
          </cell>
          <cell r="D211">
            <v>-5.774</v>
          </cell>
          <cell r="G211">
            <v>1773.2270000000001</v>
          </cell>
          <cell r="H211">
            <v>-5.42</v>
          </cell>
        </row>
        <row r="212">
          <cell r="C212">
            <v>946.08199999999999</v>
          </cell>
          <cell r="D212">
            <v>-6.218</v>
          </cell>
          <cell r="G212">
            <v>1780.4459999999999</v>
          </cell>
          <cell r="H212">
            <v>-5.5469999999999997</v>
          </cell>
        </row>
        <row r="213">
          <cell r="C213">
            <v>948.67499999999995</v>
          </cell>
          <cell r="D213">
            <v>-6.5449999999999999</v>
          </cell>
          <cell r="G213">
            <v>1799.0609999999999</v>
          </cell>
          <cell r="H213">
            <v>-6.2859999999999996</v>
          </cell>
        </row>
        <row r="214">
          <cell r="C214">
            <v>951.69100000000003</v>
          </cell>
          <cell r="D214">
            <v>-6.9550000000000001</v>
          </cell>
          <cell r="G214">
            <v>1821.913</v>
          </cell>
          <cell r="H214">
            <v>-7.5869999999999997</v>
          </cell>
        </row>
        <row r="215">
          <cell r="C215">
            <v>954.85699999999997</v>
          </cell>
          <cell r="D215">
            <v>-7.2679999999999998</v>
          </cell>
          <cell r="G215">
            <v>1832.8969999999999</v>
          </cell>
          <cell r="H215">
            <v>-8.2070000000000007</v>
          </cell>
        </row>
        <row r="216">
          <cell r="C216">
            <v>957.02700000000004</v>
          </cell>
          <cell r="D216">
            <v>-7.4610000000000003</v>
          </cell>
          <cell r="G216">
            <v>1842.94</v>
          </cell>
          <cell r="H216">
            <v>-8.7710000000000008</v>
          </cell>
        </row>
        <row r="217">
          <cell r="C217">
            <v>961.59799999999996</v>
          </cell>
          <cell r="D217">
            <v>-7.8319999999999999</v>
          </cell>
          <cell r="G217">
            <v>1848.8689999999999</v>
          </cell>
          <cell r="H217">
            <v>-9.1790000000000003</v>
          </cell>
        </row>
        <row r="218">
          <cell r="C218">
            <v>965.59199999999998</v>
          </cell>
          <cell r="D218">
            <v>-8.0869999999999997</v>
          </cell>
          <cell r="G218">
            <v>1869.895</v>
          </cell>
          <cell r="H218">
            <v>-10.558</v>
          </cell>
        </row>
        <row r="219">
          <cell r="C219">
            <v>968.90800000000002</v>
          </cell>
          <cell r="D219">
            <v>-8.2309999999999999</v>
          </cell>
          <cell r="G219">
            <v>1887.7190000000001</v>
          </cell>
          <cell r="H219">
            <v>-11.839</v>
          </cell>
        </row>
        <row r="220">
          <cell r="C220">
            <v>972.44100000000003</v>
          </cell>
          <cell r="D220">
            <v>-8.3070000000000004</v>
          </cell>
          <cell r="G220">
            <v>1907.607</v>
          </cell>
          <cell r="H220">
            <v>-12.308999999999999</v>
          </cell>
        </row>
        <row r="221">
          <cell r="C221">
            <v>975.197</v>
          </cell>
          <cell r="D221">
            <v>-8.282</v>
          </cell>
          <cell r="G221">
            <v>1928.96</v>
          </cell>
          <cell r="H221">
            <v>-12.026</v>
          </cell>
        </row>
        <row r="222">
          <cell r="C222">
            <v>977.13</v>
          </cell>
          <cell r="D222">
            <v>-8.1669999999999998</v>
          </cell>
          <cell r="G222">
            <v>1942.039</v>
          </cell>
          <cell r="H222">
            <v>-10.929</v>
          </cell>
        </row>
        <row r="223">
          <cell r="C223">
            <v>981.37900000000002</v>
          </cell>
          <cell r="D223">
            <v>-7.8810000000000002</v>
          </cell>
          <cell r="G223">
            <v>1964.354</v>
          </cell>
          <cell r="H223">
            <v>-7.274</v>
          </cell>
        </row>
        <row r="224">
          <cell r="C224">
            <v>984.58600000000001</v>
          </cell>
          <cell r="D224">
            <v>-7.8159999999999998</v>
          </cell>
          <cell r="G224">
            <v>1982.393</v>
          </cell>
          <cell r="H224">
            <v>-2.6160000000000001</v>
          </cell>
        </row>
        <row r="225">
          <cell r="C225">
            <v>987.16399999999999</v>
          </cell>
          <cell r="D225">
            <v>-7.5880000000000001</v>
          </cell>
          <cell r="G225">
            <v>1985.269</v>
          </cell>
          <cell r="H225">
            <v>-1.7370000000000001</v>
          </cell>
        </row>
        <row r="226">
          <cell r="C226">
            <v>989.73900000000003</v>
          </cell>
          <cell r="D226">
            <v>-7.3490000000000002</v>
          </cell>
          <cell r="G226">
            <v>1991.1510000000001</v>
          </cell>
          <cell r="H226">
            <v>0.224</v>
          </cell>
        </row>
        <row r="227">
          <cell r="C227">
            <v>992.56200000000001</v>
          </cell>
          <cell r="D227">
            <v>-6.9560000000000004</v>
          </cell>
          <cell r="G227">
            <v>1993.454</v>
          </cell>
          <cell r="H227">
            <v>1.0349999999999999</v>
          </cell>
        </row>
        <row r="228">
          <cell r="C228">
            <v>995.51</v>
          </cell>
          <cell r="D228">
            <v>-6.6230000000000002</v>
          </cell>
          <cell r="G228">
            <v>1996.588</v>
          </cell>
          <cell r="H228">
            <v>1.9339999999999999</v>
          </cell>
        </row>
        <row r="229">
          <cell r="C229">
            <v>999.30499999999995</v>
          </cell>
          <cell r="D229">
            <v>-6.0449999999999999</v>
          </cell>
          <cell r="G229">
            <v>2001.61</v>
          </cell>
          <cell r="H229">
            <v>3.1379999999999999</v>
          </cell>
        </row>
        <row r="230">
          <cell r="C230">
            <v>1003.538</v>
          </cell>
          <cell r="D230">
            <v>-5.3410000000000002</v>
          </cell>
          <cell r="G230">
            <v>2004.925</v>
          </cell>
          <cell r="H230">
            <v>4.0880000000000001</v>
          </cell>
        </row>
        <row r="231">
          <cell r="C231">
            <v>1006.726</v>
          </cell>
          <cell r="D231">
            <v>-4.806</v>
          </cell>
          <cell r="G231">
            <v>2008.508</v>
          </cell>
          <cell r="H231">
            <v>4.9130000000000003</v>
          </cell>
        </row>
        <row r="232">
          <cell r="C232">
            <v>1009.915</v>
          </cell>
          <cell r="D232">
            <v>-4.2869999999999999</v>
          </cell>
          <cell r="G232">
            <v>2012.374</v>
          </cell>
          <cell r="H232">
            <v>5.8079999999999998</v>
          </cell>
        </row>
        <row r="233">
          <cell r="C233">
            <v>1013.388</v>
          </cell>
          <cell r="D233">
            <v>-3.629</v>
          </cell>
          <cell r="G233">
            <v>2016.211</v>
          </cell>
          <cell r="H233">
            <v>6.5940000000000003</v>
          </cell>
        </row>
        <row r="234">
          <cell r="C234">
            <v>1017.231</v>
          </cell>
          <cell r="D234">
            <v>-2.9260000000000002</v>
          </cell>
          <cell r="G234">
            <v>2018.279</v>
          </cell>
          <cell r="H234">
            <v>7.0030000000000001</v>
          </cell>
        </row>
        <row r="235">
          <cell r="C235">
            <v>1021.95</v>
          </cell>
          <cell r="D235">
            <v>-1.992</v>
          </cell>
          <cell r="G235">
            <v>2022.509</v>
          </cell>
          <cell r="H235">
            <v>7.6390000000000002</v>
          </cell>
        </row>
        <row r="236">
          <cell r="C236">
            <v>1025.299</v>
          </cell>
          <cell r="D236">
            <v>-1.474</v>
          </cell>
          <cell r="G236">
            <v>2027.904</v>
          </cell>
          <cell r="H236">
            <v>8.5150000000000006</v>
          </cell>
        </row>
        <row r="237">
          <cell r="C237">
            <v>1031.0530000000001</v>
          </cell>
          <cell r="D237">
            <v>-0.76300000000000001</v>
          </cell>
          <cell r="G237">
            <v>2031.856</v>
          </cell>
          <cell r="H237">
            <v>9.1010000000000009</v>
          </cell>
        </row>
        <row r="238">
          <cell r="C238">
            <v>1038.4359999999999</v>
          </cell>
          <cell r="D238">
            <v>7.8E-2</v>
          </cell>
          <cell r="G238">
            <v>2035.991</v>
          </cell>
          <cell r="H238">
            <v>9.4169999999999998</v>
          </cell>
        </row>
        <row r="239">
          <cell r="C239">
            <v>1040.9159999999999</v>
          </cell>
          <cell r="D239">
            <v>0.27400000000000002</v>
          </cell>
          <cell r="G239">
            <v>2039.7919999999999</v>
          </cell>
          <cell r="H239">
            <v>9.7240000000000002</v>
          </cell>
        </row>
        <row r="240">
          <cell r="C240">
            <v>1048.943</v>
          </cell>
          <cell r="D240">
            <v>0.95099999999999996</v>
          </cell>
          <cell r="G240">
            <v>2042.68</v>
          </cell>
          <cell r="H240">
            <v>9.9410000000000007</v>
          </cell>
        </row>
        <row r="241">
          <cell r="C241">
            <v>1055.7080000000001</v>
          </cell>
          <cell r="D241">
            <v>1.333</v>
          </cell>
          <cell r="G241">
            <v>2046.7149999999999</v>
          </cell>
          <cell r="H241">
            <v>10.113</v>
          </cell>
        </row>
        <row r="242">
          <cell r="C242">
            <v>1060.952</v>
          </cell>
          <cell r="D242">
            <v>1.4870000000000001</v>
          </cell>
          <cell r="G242">
            <v>2050.0059999999999</v>
          </cell>
          <cell r="H242">
            <v>10.212999999999999</v>
          </cell>
        </row>
        <row r="243">
          <cell r="C243">
            <v>1069.1949999999999</v>
          </cell>
          <cell r="D243">
            <v>1.663</v>
          </cell>
          <cell r="G243">
            <v>2052.835</v>
          </cell>
          <cell r="H243">
            <v>10.233000000000001</v>
          </cell>
        </row>
        <row r="244">
          <cell r="C244">
            <v>1077.9690000000001</v>
          </cell>
          <cell r="D244">
            <v>1.5860000000000001</v>
          </cell>
          <cell r="G244">
            <v>2055.4479999999999</v>
          </cell>
          <cell r="H244">
            <v>10.198</v>
          </cell>
        </row>
        <row r="245">
          <cell r="C245">
            <v>1080.991</v>
          </cell>
          <cell r="D245">
            <v>1.57</v>
          </cell>
          <cell r="G245">
            <v>2058.779</v>
          </cell>
          <cell r="H245">
            <v>10.173</v>
          </cell>
        </row>
        <row r="246">
          <cell r="C246">
            <v>1089.578</v>
          </cell>
          <cell r="D246">
            <v>1.4530000000000001</v>
          </cell>
          <cell r="G246">
            <v>2062.3560000000002</v>
          </cell>
          <cell r="H246">
            <v>10.052</v>
          </cell>
        </row>
        <row r="247">
          <cell r="C247">
            <v>1095.7950000000001</v>
          </cell>
          <cell r="D247">
            <v>1.31</v>
          </cell>
          <cell r="G247">
            <v>2070.741</v>
          </cell>
          <cell r="H247">
            <v>9.3190000000000008</v>
          </cell>
        </row>
        <row r="248">
          <cell r="C248">
            <v>1102.02</v>
          </cell>
          <cell r="D248">
            <v>1.179</v>
          </cell>
          <cell r="G248">
            <v>2075.5729999999999</v>
          </cell>
          <cell r="H248">
            <v>8.9440000000000008</v>
          </cell>
        </row>
        <row r="249">
          <cell r="C249">
            <v>1107.4829999999999</v>
          </cell>
          <cell r="D249">
            <v>1.091</v>
          </cell>
          <cell r="G249">
            <v>2079.1869999999999</v>
          </cell>
          <cell r="H249">
            <v>8.2940000000000005</v>
          </cell>
        </row>
        <row r="250">
          <cell r="C250">
            <v>1112.5139999999999</v>
          </cell>
          <cell r="D250">
            <v>0.96099999999999997</v>
          </cell>
          <cell r="G250">
            <v>2083.2080000000001</v>
          </cell>
          <cell r="H250">
            <v>7.7729999999999997</v>
          </cell>
        </row>
        <row r="251">
          <cell r="C251">
            <v>1121.2660000000001</v>
          </cell>
          <cell r="D251">
            <v>0.871</v>
          </cell>
          <cell r="G251">
            <v>2085.9659999999999</v>
          </cell>
          <cell r="H251">
            <v>7.2949999999999999</v>
          </cell>
        </row>
        <row r="252">
          <cell r="C252">
            <v>1130.325</v>
          </cell>
          <cell r="D252">
            <v>0.68100000000000005</v>
          </cell>
          <cell r="G252">
            <v>2091.096</v>
          </cell>
          <cell r="H252">
            <v>6.2430000000000003</v>
          </cell>
        </row>
        <row r="253">
          <cell r="C253">
            <v>1141.4739999999999</v>
          </cell>
          <cell r="D253">
            <v>0.40500000000000003</v>
          </cell>
          <cell r="G253">
            <v>2095.0770000000002</v>
          </cell>
          <cell r="H253">
            <v>5.4020000000000001</v>
          </cell>
        </row>
        <row r="254">
          <cell r="C254">
            <v>1150.672</v>
          </cell>
          <cell r="D254">
            <v>0.27500000000000002</v>
          </cell>
          <cell r="G254">
            <v>2099.3710000000001</v>
          </cell>
          <cell r="H254">
            <v>4.3760000000000003</v>
          </cell>
        </row>
        <row r="255">
          <cell r="C255">
            <v>1159.117</v>
          </cell>
          <cell r="D255">
            <v>0.17899999999999999</v>
          </cell>
          <cell r="G255">
            <v>2102.835</v>
          </cell>
          <cell r="H255">
            <v>3.399</v>
          </cell>
        </row>
        <row r="256">
          <cell r="C256">
            <v>1173.4960000000001</v>
          </cell>
          <cell r="D256">
            <v>0.245</v>
          </cell>
          <cell r="G256">
            <v>2113.9369999999999</v>
          </cell>
          <cell r="H256">
            <v>0.57699999999999996</v>
          </cell>
        </row>
        <row r="257">
          <cell r="C257">
            <v>1183.682</v>
          </cell>
          <cell r="D257">
            <v>0.65300000000000002</v>
          </cell>
          <cell r="G257">
            <v>2126.846</v>
          </cell>
          <cell r="H257">
            <v>-1.7689999999999999</v>
          </cell>
        </row>
        <row r="258">
          <cell r="C258">
            <v>1188.364</v>
          </cell>
          <cell r="D258">
            <v>0.81499999999999995</v>
          </cell>
          <cell r="G258">
            <v>2142.5189999999998</v>
          </cell>
          <cell r="H258">
            <v>-3.6549999999999998</v>
          </cell>
        </row>
        <row r="259">
          <cell r="C259">
            <v>1194.655</v>
          </cell>
          <cell r="D259">
            <v>1.111</v>
          </cell>
          <cell r="G259">
            <v>2152.777</v>
          </cell>
          <cell r="H259">
            <v>-4.6689999999999996</v>
          </cell>
        </row>
        <row r="260">
          <cell r="C260">
            <v>1197.954</v>
          </cell>
          <cell r="D260">
            <v>1.232</v>
          </cell>
          <cell r="G260">
            <v>2165.3470000000002</v>
          </cell>
          <cell r="H260">
            <v>-5.2729999999999997</v>
          </cell>
        </row>
        <row r="261">
          <cell r="C261">
            <v>1201.172</v>
          </cell>
          <cell r="D261">
            <v>1.2569999999999999</v>
          </cell>
          <cell r="G261">
            <v>2175.9690000000001</v>
          </cell>
          <cell r="H261">
            <v>-5.6109999999999998</v>
          </cell>
        </row>
        <row r="262">
          <cell r="C262">
            <v>1204.4359999999999</v>
          </cell>
          <cell r="D262">
            <v>1.3879999999999999</v>
          </cell>
          <cell r="G262">
            <v>2185.181</v>
          </cell>
          <cell r="H262">
            <v>-5.6509999999999998</v>
          </cell>
        </row>
        <row r="263">
          <cell r="C263">
            <v>1207.2270000000001</v>
          </cell>
          <cell r="D263">
            <v>1.4690000000000001</v>
          </cell>
          <cell r="G263">
            <v>2199.7950000000001</v>
          </cell>
          <cell r="H263">
            <v>-5.758</v>
          </cell>
        </row>
        <row r="264">
          <cell r="C264">
            <v>1210.5830000000001</v>
          </cell>
          <cell r="D264">
            <v>1.577</v>
          </cell>
          <cell r="G264">
            <v>2214.319</v>
          </cell>
          <cell r="H264">
            <v>-5.6689999999999996</v>
          </cell>
        </row>
        <row r="265">
          <cell r="C265">
            <v>1214.6279999999999</v>
          </cell>
          <cell r="D265">
            <v>1.716</v>
          </cell>
          <cell r="G265">
            <v>2230.1529999999998</v>
          </cell>
          <cell r="H265">
            <v>-5.7670000000000003</v>
          </cell>
        </row>
        <row r="266">
          <cell r="C266">
            <v>1220.6880000000001</v>
          </cell>
          <cell r="D266">
            <v>2.0249999999999999</v>
          </cell>
          <cell r="G266">
            <v>2241.4479999999999</v>
          </cell>
          <cell r="H266">
            <v>-5.6950000000000003</v>
          </cell>
        </row>
        <row r="267">
          <cell r="C267">
            <v>1223.4829999999999</v>
          </cell>
          <cell r="D267">
            <v>2.1219999999999999</v>
          </cell>
          <cell r="G267">
            <v>2248.4949999999999</v>
          </cell>
          <cell r="H267">
            <v>-5.7409999999999997</v>
          </cell>
        </row>
        <row r="268">
          <cell r="C268">
            <v>1225.4960000000001</v>
          </cell>
          <cell r="D268">
            <v>2.1560000000000001</v>
          </cell>
          <cell r="G268">
            <v>2255.377</v>
          </cell>
          <cell r="H268">
            <v>-5.6849999999999996</v>
          </cell>
        </row>
        <row r="269">
          <cell r="C269">
            <v>1228.8389999999999</v>
          </cell>
          <cell r="D269">
            <v>2.161</v>
          </cell>
          <cell r="G269">
            <v>2259.9110000000001</v>
          </cell>
          <cell r="H269">
            <v>-5.7229999999999999</v>
          </cell>
        </row>
        <row r="270">
          <cell r="C270">
            <v>1232.7</v>
          </cell>
          <cell r="D270">
            <v>2.2269999999999999</v>
          </cell>
          <cell r="G270">
            <v>2265.5059999999999</v>
          </cell>
          <cell r="H270">
            <v>-5.6779999999999999</v>
          </cell>
        </row>
        <row r="271">
          <cell r="C271">
            <v>1234.4559999999999</v>
          </cell>
          <cell r="D271">
            <v>2.1720000000000002</v>
          </cell>
          <cell r="G271">
            <v>2273.0929999999998</v>
          </cell>
          <cell r="H271">
            <v>-5.7119999999999997</v>
          </cell>
        </row>
        <row r="272">
          <cell r="C272">
            <v>1237.79</v>
          </cell>
          <cell r="D272">
            <v>2.2229999999999999</v>
          </cell>
          <cell r="G272">
            <v>2281.203</v>
          </cell>
          <cell r="H272">
            <v>-5.6120000000000001</v>
          </cell>
        </row>
        <row r="273">
          <cell r="C273">
            <v>1241.0989999999999</v>
          </cell>
          <cell r="D273">
            <v>2.1680000000000001</v>
          </cell>
          <cell r="G273">
            <v>2300.8980000000001</v>
          </cell>
          <cell r="H273">
            <v>-5.7549999999999999</v>
          </cell>
        </row>
        <row r="274">
          <cell r="C274">
            <v>1243.325</v>
          </cell>
          <cell r="D274">
            <v>2.25</v>
          </cell>
          <cell r="G274">
            <v>2317.2939999999999</v>
          </cell>
          <cell r="H274">
            <v>-5.61</v>
          </cell>
        </row>
        <row r="275">
          <cell r="C275">
            <v>1245.9190000000001</v>
          </cell>
          <cell r="D275">
            <v>2.1429999999999998</v>
          </cell>
          <cell r="G275">
            <v>2338.7739999999999</v>
          </cell>
          <cell r="H275">
            <v>-5.7060000000000004</v>
          </cell>
        </row>
        <row r="276">
          <cell r="C276">
            <v>1249.0989999999999</v>
          </cell>
          <cell r="D276">
            <v>2.1179999999999999</v>
          </cell>
          <cell r="G276">
            <v>2355.4589999999998</v>
          </cell>
          <cell r="H276">
            <v>-5.7720000000000002</v>
          </cell>
        </row>
        <row r="277">
          <cell r="C277">
            <v>1252.6559999999999</v>
          </cell>
          <cell r="D277">
            <v>2.1469999999999998</v>
          </cell>
          <cell r="G277">
            <v>2369.136</v>
          </cell>
          <cell r="H277">
            <v>-5.8739999999999997</v>
          </cell>
        </row>
        <row r="278">
          <cell r="C278">
            <v>1255.422</v>
          </cell>
          <cell r="D278">
            <v>2.0720000000000001</v>
          </cell>
          <cell r="G278">
            <v>2381.6390000000001</v>
          </cell>
          <cell r="H278">
            <v>-5.9509999999999996</v>
          </cell>
        </row>
        <row r="279">
          <cell r="C279">
            <v>1260.8620000000001</v>
          </cell>
          <cell r="D279">
            <v>1.923</v>
          </cell>
          <cell r="G279">
            <v>2393.29</v>
          </cell>
          <cell r="H279">
            <v>-6.048</v>
          </cell>
        </row>
        <row r="280">
          <cell r="C280">
            <v>1269.712</v>
          </cell>
          <cell r="D280">
            <v>1.7729999999999999</v>
          </cell>
          <cell r="G280">
            <v>2399.114</v>
          </cell>
          <cell r="H280">
            <v>-6.0449999999999999</v>
          </cell>
        </row>
        <row r="281">
          <cell r="C281">
            <v>1275.008</v>
          </cell>
          <cell r="D281">
            <v>1.6819999999999999</v>
          </cell>
          <cell r="G281">
            <v>2410.2449999999999</v>
          </cell>
          <cell r="H281">
            <v>-6.0940000000000003</v>
          </cell>
        </row>
        <row r="282">
          <cell r="C282">
            <v>1281.47</v>
          </cell>
          <cell r="D282">
            <v>1.7050000000000001</v>
          </cell>
          <cell r="G282">
            <v>2416.3049999999998</v>
          </cell>
          <cell r="H282">
            <v>-6.0839999999999996</v>
          </cell>
        </row>
        <row r="283">
          <cell r="C283">
            <v>1284.934</v>
          </cell>
          <cell r="D283">
            <v>1.663</v>
          </cell>
          <cell r="G283">
            <v>2430.527</v>
          </cell>
          <cell r="H283">
            <v>-5.9649999999999999</v>
          </cell>
        </row>
        <row r="284">
          <cell r="C284">
            <v>1295.299</v>
          </cell>
          <cell r="D284">
            <v>1.661</v>
          </cell>
          <cell r="G284">
            <v>2443.1</v>
          </cell>
          <cell r="H284">
            <v>-5.9720000000000004</v>
          </cell>
        </row>
        <row r="285">
          <cell r="C285">
            <v>1301.973</v>
          </cell>
          <cell r="D285">
            <v>1.6519999999999999</v>
          </cell>
          <cell r="G285">
            <v>2461.8339999999998</v>
          </cell>
          <cell r="H285">
            <v>-5.8860000000000001</v>
          </cell>
        </row>
        <row r="286">
          <cell r="C286">
            <v>1310.9760000000001</v>
          </cell>
          <cell r="D286">
            <v>1.7769999999999999</v>
          </cell>
          <cell r="G286">
            <v>2484.8649999999998</v>
          </cell>
          <cell r="H286">
            <v>-5.9370000000000003</v>
          </cell>
        </row>
        <row r="287">
          <cell r="C287">
            <v>1324.1389999999999</v>
          </cell>
          <cell r="D287">
            <v>1.7010000000000001</v>
          </cell>
          <cell r="G287">
            <v>2488.63</v>
          </cell>
          <cell r="H287">
            <v>-5.88</v>
          </cell>
        </row>
        <row r="288">
          <cell r="C288">
            <v>1337</v>
          </cell>
          <cell r="D288">
            <v>1.7509999999999999</v>
          </cell>
          <cell r="G288">
            <v>2501.973</v>
          </cell>
          <cell r="H288">
            <v>-5.9669999999999996</v>
          </cell>
        </row>
        <row r="289">
          <cell r="C289">
            <v>1352.7449999999999</v>
          </cell>
          <cell r="D289">
            <v>1.7430000000000001</v>
          </cell>
          <cell r="G289">
            <v>2516.5430000000001</v>
          </cell>
          <cell r="H289">
            <v>-5.8710000000000004</v>
          </cell>
        </row>
        <row r="290">
          <cell r="C290">
            <v>1365.249</v>
          </cell>
          <cell r="D290">
            <v>1.6839999999999999</v>
          </cell>
          <cell r="G290">
            <v>2532.547</v>
          </cell>
          <cell r="H290">
            <v>-5.81</v>
          </cell>
        </row>
        <row r="291">
          <cell r="C291">
            <v>1376.039</v>
          </cell>
          <cell r="D291">
            <v>1.7090000000000001</v>
          </cell>
          <cell r="G291">
            <v>2549.1489999999999</v>
          </cell>
          <cell r="H291">
            <v>-5.7960000000000003</v>
          </cell>
        </row>
        <row r="292">
          <cell r="C292">
            <v>1387.6110000000001</v>
          </cell>
          <cell r="D292">
            <v>1.671</v>
          </cell>
          <cell r="G292">
            <v>2561.114</v>
          </cell>
          <cell r="H292">
            <v>-5.8029999999999999</v>
          </cell>
        </row>
        <row r="293">
          <cell r="C293">
            <v>1397.241</v>
          </cell>
          <cell r="D293">
            <v>1.716</v>
          </cell>
          <cell r="G293">
            <v>2575.5749999999998</v>
          </cell>
          <cell r="H293">
            <v>-5.8090000000000002</v>
          </cell>
        </row>
        <row r="294">
          <cell r="C294">
            <v>1406.229</v>
          </cell>
          <cell r="D294">
            <v>1.734</v>
          </cell>
          <cell r="G294">
            <v>2587.2759999999998</v>
          </cell>
          <cell r="H294">
            <v>-5.7380000000000004</v>
          </cell>
        </row>
        <row r="295">
          <cell r="C295">
            <v>1414.9770000000001</v>
          </cell>
          <cell r="D295">
            <v>1.7130000000000001</v>
          </cell>
          <cell r="G295">
            <v>2598.194</v>
          </cell>
          <cell r="H295">
            <v>-5.5540000000000003</v>
          </cell>
        </row>
        <row r="296">
          <cell r="C296">
            <v>1424.3689999999999</v>
          </cell>
          <cell r="D296">
            <v>1.6830000000000001</v>
          </cell>
          <cell r="G296">
            <v>2614.23</v>
          </cell>
          <cell r="H296">
            <v>-5.5090000000000003</v>
          </cell>
        </row>
        <row r="297">
          <cell r="C297">
            <v>1432.35</v>
          </cell>
          <cell r="D297">
            <v>1.6739999999999999</v>
          </cell>
          <cell r="G297">
            <v>2617.346</v>
          </cell>
          <cell r="H297">
            <v>-5.4320000000000004</v>
          </cell>
        </row>
        <row r="298">
          <cell r="C298">
            <v>1442.1859999999999</v>
          </cell>
          <cell r="D298">
            <v>1.6539999999999999</v>
          </cell>
          <cell r="G298">
            <v>2621.3139999999999</v>
          </cell>
          <cell r="H298">
            <v>-5.5469999999999997</v>
          </cell>
        </row>
        <row r="299">
          <cell r="C299">
            <v>1456.588</v>
          </cell>
          <cell r="D299">
            <v>1.6519999999999999</v>
          </cell>
          <cell r="G299">
            <v>2625.393</v>
          </cell>
          <cell r="H299">
            <v>-5.5019999999999998</v>
          </cell>
        </row>
        <row r="300">
          <cell r="C300">
            <v>1468.4079999999999</v>
          </cell>
          <cell r="D300">
            <v>1.55</v>
          </cell>
          <cell r="G300">
            <v>2633.6260000000002</v>
          </cell>
          <cell r="H300">
            <v>-5.5449999999999999</v>
          </cell>
        </row>
        <row r="301">
          <cell r="C301">
            <v>1481.29</v>
          </cell>
          <cell r="D301">
            <v>1.5580000000000001</v>
          </cell>
          <cell r="G301">
            <v>2638.9430000000002</v>
          </cell>
          <cell r="H301">
            <v>-5.6769999999999996</v>
          </cell>
        </row>
        <row r="302">
          <cell r="C302">
            <v>1493.1010000000001</v>
          </cell>
          <cell r="D302">
            <v>1.494</v>
          </cell>
          <cell r="G302">
            <v>2644.0010000000002</v>
          </cell>
          <cell r="H302">
            <v>-5.7480000000000002</v>
          </cell>
        </row>
        <row r="303">
          <cell r="C303">
            <v>1501.595</v>
          </cell>
          <cell r="D303">
            <v>1.254</v>
          </cell>
          <cell r="G303">
            <v>2647.6930000000002</v>
          </cell>
          <cell r="H303">
            <v>-5.7359999999999998</v>
          </cell>
        </row>
        <row r="304">
          <cell r="C304">
            <v>1509.19</v>
          </cell>
          <cell r="D304">
            <v>0.98899999999999999</v>
          </cell>
          <cell r="G304">
            <v>2653.393</v>
          </cell>
          <cell r="H304">
            <v>-5.5739999999999998</v>
          </cell>
        </row>
        <row r="305">
          <cell r="C305">
            <v>1514.712</v>
          </cell>
          <cell r="D305">
            <v>0.53800000000000003</v>
          </cell>
          <cell r="G305">
            <v>2659.3969999999999</v>
          </cell>
          <cell r="H305">
            <v>-5.6509999999999998</v>
          </cell>
        </row>
        <row r="306">
          <cell r="C306">
            <v>1522.087</v>
          </cell>
          <cell r="D306">
            <v>-0.187</v>
          </cell>
          <cell r="G306">
            <v>2663.768</v>
          </cell>
          <cell r="H306">
            <v>-5.64</v>
          </cell>
        </row>
        <row r="307">
          <cell r="C307">
            <v>1528.27</v>
          </cell>
          <cell r="D307">
            <v>-0.96699999999999997</v>
          </cell>
          <cell r="G307">
            <v>2671.9459999999999</v>
          </cell>
          <cell r="H307">
            <v>-5.6040000000000001</v>
          </cell>
        </row>
        <row r="308">
          <cell r="C308">
            <v>1534.454</v>
          </cell>
          <cell r="D308">
            <v>-1.8420000000000001</v>
          </cell>
          <cell r="G308">
            <v>2681.8470000000002</v>
          </cell>
          <cell r="H308">
            <v>-5.4980000000000002</v>
          </cell>
        </row>
        <row r="309">
          <cell r="C309">
            <v>1539.4269999999999</v>
          </cell>
          <cell r="D309">
            <v>-2.556</v>
          </cell>
          <cell r="G309">
            <v>2691.74</v>
          </cell>
          <cell r="H309">
            <v>-5.5839999999999996</v>
          </cell>
        </row>
        <row r="310">
          <cell r="C310">
            <v>1544.3579999999999</v>
          </cell>
          <cell r="D310">
            <v>-3.1389999999999998</v>
          </cell>
          <cell r="G310">
            <v>2695.5889999999999</v>
          </cell>
          <cell r="H310">
            <v>-5.5449999999999999</v>
          </cell>
        </row>
        <row r="311">
          <cell r="C311">
            <v>1547.8889999999999</v>
          </cell>
          <cell r="D311">
            <v>-3.5990000000000002</v>
          </cell>
          <cell r="G311">
            <v>2704.89</v>
          </cell>
          <cell r="H311">
            <v>-5.5129999999999999</v>
          </cell>
        </row>
        <row r="312">
          <cell r="C312">
            <v>1550.1569999999999</v>
          </cell>
          <cell r="D312">
            <v>-3.9009999999999998</v>
          </cell>
          <cell r="G312">
            <v>2712.39</v>
          </cell>
          <cell r="H312">
            <v>-5.5730000000000004</v>
          </cell>
        </row>
        <row r="313">
          <cell r="C313">
            <v>1552.424</v>
          </cell>
          <cell r="D313">
            <v>-4.2110000000000003</v>
          </cell>
          <cell r="G313">
            <v>2715.424</v>
          </cell>
          <cell r="H313">
            <v>-5.6029999999999998</v>
          </cell>
        </row>
        <row r="314">
          <cell r="C314">
            <v>1554.9480000000001</v>
          </cell>
          <cell r="D314">
            <v>-4.5449999999999999</v>
          </cell>
          <cell r="G314">
            <v>2719.98</v>
          </cell>
          <cell r="H314">
            <v>-5.6870000000000003</v>
          </cell>
        </row>
        <row r="315">
          <cell r="C315">
            <v>1556.952</v>
          </cell>
          <cell r="D315">
            <v>-4.78</v>
          </cell>
          <cell r="G315">
            <v>2723.116</v>
          </cell>
          <cell r="H315">
            <v>-5.702</v>
          </cell>
        </row>
        <row r="316">
          <cell r="C316">
            <v>1563.4880000000001</v>
          </cell>
          <cell r="D316">
            <v>-5.4089999999999998</v>
          </cell>
          <cell r="G316">
            <v>2727.7420000000002</v>
          </cell>
          <cell r="H316">
            <v>-5.7240000000000002</v>
          </cell>
        </row>
        <row r="317">
          <cell r="C317">
            <v>1566.2460000000001</v>
          </cell>
          <cell r="D317">
            <v>-5.6769999999999996</v>
          </cell>
          <cell r="G317">
            <v>2732.636</v>
          </cell>
          <cell r="H317">
            <v>-5.8040000000000003</v>
          </cell>
        </row>
        <row r="318">
          <cell r="C318">
            <v>1568.29</v>
          </cell>
          <cell r="D318">
            <v>-5.91</v>
          </cell>
          <cell r="G318">
            <v>2737.2130000000002</v>
          </cell>
          <cell r="H318">
            <v>-5.7690000000000001</v>
          </cell>
        </row>
        <row r="319">
          <cell r="C319">
            <v>1571.3630000000001</v>
          </cell>
          <cell r="D319">
            <v>-6.202</v>
          </cell>
          <cell r="G319">
            <v>2739.8649999999998</v>
          </cell>
          <cell r="H319">
            <v>-5.7629999999999999</v>
          </cell>
        </row>
        <row r="320">
          <cell r="C320">
            <v>1573.4870000000001</v>
          </cell>
          <cell r="D320">
            <v>-6.359</v>
          </cell>
          <cell r="G320">
            <v>2750.422</v>
          </cell>
          <cell r="H320">
            <v>-5.7569999999999997</v>
          </cell>
        </row>
        <row r="321">
          <cell r="C321">
            <v>1576.1</v>
          </cell>
          <cell r="D321">
            <v>-6.4859999999999998</v>
          </cell>
          <cell r="G321">
            <v>2767.4450000000002</v>
          </cell>
          <cell r="H321">
            <v>-5.5119999999999996</v>
          </cell>
        </row>
        <row r="322">
          <cell r="C322">
            <v>1580.6980000000001</v>
          </cell>
          <cell r="D322">
            <v>-6.7809999999999997</v>
          </cell>
          <cell r="G322">
            <v>2777.5329999999999</v>
          </cell>
          <cell r="H322">
            <v>-5.6559999999999997</v>
          </cell>
        </row>
        <row r="323">
          <cell r="C323">
            <v>1587.731</v>
          </cell>
          <cell r="D323">
            <v>-7.2089999999999996</v>
          </cell>
          <cell r="G323">
            <v>2795.1509999999998</v>
          </cell>
          <cell r="H323">
            <v>-5.649</v>
          </cell>
        </row>
        <row r="324">
          <cell r="C324">
            <v>1588.4369999999999</v>
          </cell>
          <cell r="D324">
            <v>-7.2489999999999997</v>
          </cell>
          <cell r="G324">
            <v>2800.4340000000002</v>
          </cell>
          <cell r="H324">
            <v>-5.6859999999999999</v>
          </cell>
        </row>
        <row r="325">
          <cell r="C325">
            <v>1591.154</v>
          </cell>
          <cell r="D325">
            <v>-7.4260000000000002</v>
          </cell>
          <cell r="G325">
            <v>2803.2809999999999</v>
          </cell>
          <cell r="H325">
            <v>-5.702</v>
          </cell>
        </row>
        <row r="326">
          <cell r="C326">
            <v>1593.1389999999999</v>
          </cell>
          <cell r="D326">
            <v>-7.5730000000000004</v>
          </cell>
          <cell r="G326">
            <v>2814.4079999999999</v>
          </cell>
          <cell r="H326">
            <v>-5.6909999999999998</v>
          </cell>
        </row>
        <row r="327">
          <cell r="C327">
            <v>1594.9960000000001</v>
          </cell>
          <cell r="D327">
            <v>-7.6689999999999996</v>
          </cell>
          <cell r="G327">
            <v>2829.3409999999999</v>
          </cell>
          <cell r="H327">
            <v>-5.5579999999999998</v>
          </cell>
        </row>
        <row r="328">
          <cell r="C328">
            <v>1596.925</v>
          </cell>
          <cell r="D328">
            <v>-7.6660000000000004</v>
          </cell>
          <cell r="G328">
            <v>2844.0639999999999</v>
          </cell>
          <cell r="H328">
            <v>-5.6260000000000003</v>
          </cell>
        </row>
        <row r="329">
          <cell r="C329">
            <v>1599.74</v>
          </cell>
          <cell r="D329">
            <v>-7.7949999999999999</v>
          </cell>
          <cell r="G329">
            <v>2858.808</v>
          </cell>
          <cell r="H329">
            <v>-5.6369999999999996</v>
          </cell>
        </row>
        <row r="330">
          <cell r="C330">
            <v>1602.403</v>
          </cell>
          <cell r="D330">
            <v>-7.9790000000000001</v>
          </cell>
          <cell r="G330">
            <v>2866.2950000000001</v>
          </cell>
          <cell r="H330">
            <v>-5.5119999999999996</v>
          </cell>
        </row>
        <row r="331">
          <cell r="C331">
            <v>1604.45</v>
          </cell>
          <cell r="D331">
            <v>-8.0229999999999997</v>
          </cell>
          <cell r="G331">
            <v>2876.0079999999998</v>
          </cell>
          <cell r="H331">
            <v>-5.2309999999999999</v>
          </cell>
        </row>
        <row r="332">
          <cell r="C332">
            <v>1606.4670000000001</v>
          </cell>
          <cell r="D332">
            <v>-8.0939999999999994</v>
          </cell>
          <cell r="G332">
            <v>2883.7559999999999</v>
          </cell>
          <cell r="H332">
            <v>-5.3360000000000003</v>
          </cell>
        </row>
        <row r="333">
          <cell r="C333">
            <v>1608.6880000000001</v>
          </cell>
          <cell r="D333">
            <v>-8.0549999999999997</v>
          </cell>
          <cell r="G333">
            <v>2895.835</v>
          </cell>
          <cell r="H333">
            <v>-5.36</v>
          </cell>
        </row>
        <row r="334">
          <cell r="C334">
            <v>1614.903</v>
          </cell>
          <cell r="D334">
            <v>-8.1460000000000008</v>
          </cell>
          <cell r="G334">
            <v>2908.6689999999999</v>
          </cell>
          <cell r="H334">
            <v>-5.51</v>
          </cell>
        </row>
        <row r="335">
          <cell r="C335">
            <v>1622.221</v>
          </cell>
          <cell r="D335">
            <v>-8.1300000000000008</v>
          </cell>
          <cell r="G335">
            <v>2919.8719999999998</v>
          </cell>
          <cell r="H335">
            <v>-5.5190000000000001</v>
          </cell>
        </row>
        <row r="336">
          <cell r="C336">
            <v>1624.0630000000001</v>
          </cell>
          <cell r="D336">
            <v>-8.09</v>
          </cell>
          <cell r="G336">
            <v>2940.0479999999998</v>
          </cell>
          <cell r="H336">
            <v>-5.2750000000000004</v>
          </cell>
        </row>
        <row r="337">
          <cell r="C337">
            <v>1626.797</v>
          </cell>
          <cell r="D337">
            <v>-7.891</v>
          </cell>
          <cell r="G337">
            <v>2946.422</v>
          </cell>
          <cell r="H337">
            <v>-5.2729999999999997</v>
          </cell>
        </row>
        <row r="338">
          <cell r="C338">
            <v>1633.499</v>
          </cell>
          <cell r="D338">
            <v>-7.5140000000000002</v>
          </cell>
          <cell r="G338">
            <v>2955.3440000000001</v>
          </cell>
          <cell r="H338">
            <v>-5.3920000000000003</v>
          </cell>
        </row>
        <row r="339">
          <cell r="C339">
            <v>1639.008</v>
          </cell>
          <cell r="D339">
            <v>-7.0330000000000004</v>
          </cell>
          <cell r="G339">
            <v>2958.8249999999998</v>
          </cell>
          <cell r="H339">
            <v>-5.5049999999999999</v>
          </cell>
        </row>
        <row r="340">
          <cell r="C340">
            <v>1645.029</v>
          </cell>
          <cell r="D340">
            <v>-6.4809999999999999</v>
          </cell>
          <cell r="G340">
            <v>2964.7779999999998</v>
          </cell>
          <cell r="H340">
            <v>-5.5670000000000002</v>
          </cell>
        </row>
        <row r="341">
          <cell r="C341">
            <v>1650.8240000000001</v>
          </cell>
          <cell r="D341">
            <v>-6.0339999999999998</v>
          </cell>
          <cell r="G341">
            <v>2968.5790000000002</v>
          </cell>
          <cell r="H341">
            <v>-5.6070000000000002</v>
          </cell>
        </row>
        <row r="342">
          <cell r="C342">
            <v>1656.692</v>
          </cell>
          <cell r="D342">
            <v>-5.3719999999999999</v>
          </cell>
          <cell r="G342">
            <v>2976.1990000000001</v>
          </cell>
          <cell r="H342">
            <v>-5.5780000000000003</v>
          </cell>
        </row>
        <row r="343">
          <cell r="C343">
            <v>1662.6489999999999</v>
          </cell>
          <cell r="D343">
            <v>-4.8680000000000003</v>
          </cell>
          <cell r="G343">
            <v>2982.6060000000002</v>
          </cell>
          <cell r="H343">
            <v>-5.6349999999999998</v>
          </cell>
        </row>
        <row r="344">
          <cell r="C344">
            <v>1667.8969999999999</v>
          </cell>
          <cell r="D344">
            <v>-4.37</v>
          </cell>
          <cell r="G344">
            <v>2987.982</v>
          </cell>
          <cell r="H344">
            <v>-5.5270000000000001</v>
          </cell>
        </row>
        <row r="345">
          <cell r="C345">
            <v>1674.36</v>
          </cell>
          <cell r="D345">
            <v>-3.798</v>
          </cell>
          <cell r="G345">
            <v>2995.9389999999999</v>
          </cell>
          <cell r="H345">
            <v>-5.4020000000000001</v>
          </cell>
        </row>
        <row r="346">
          <cell r="C346">
            <v>1680.386</v>
          </cell>
          <cell r="D346">
            <v>-3.2639999999999998</v>
          </cell>
          <cell r="G346">
            <v>3002.3069999999998</v>
          </cell>
          <cell r="H346">
            <v>-5.4909999999999997</v>
          </cell>
        </row>
        <row r="347">
          <cell r="C347">
            <v>1685.338</v>
          </cell>
          <cell r="D347">
            <v>-2.7759999999999998</v>
          </cell>
          <cell r="G347">
            <v>3007.6469999999999</v>
          </cell>
          <cell r="H347">
            <v>-5.508</v>
          </cell>
        </row>
        <row r="348">
          <cell r="C348">
            <v>1694.538</v>
          </cell>
          <cell r="D348">
            <v>-2.0139999999999998</v>
          </cell>
          <cell r="G348">
            <v>3011.5459999999998</v>
          </cell>
          <cell r="H348">
            <v>-5.5250000000000004</v>
          </cell>
        </row>
        <row r="349">
          <cell r="C349">
            <v>1703.2840000000001</v>
          </cell>
          <cell r="D349">
            <v>-1.2529999999999999</v>
          </cell>
          <cell r="G349">
            <v>3014.8069999999998</v>
          </cell>
          <cell r="H349">
            <v>-5.5250000000000004</v>
          </cell>
        </row>
        <row r="350">
          <cell r="C350">
            <v>1713.3789999999999</v>
          </cell>
          <cell r="D350">
            <v>-0.41599999999999998</v>
          </cell>
          <cell r="G350">
            <v>3019.2370000000001</v>
          </cell>
          <cell r="H350">
            <v>-5.5170000000000003</v>
          </cell>
        </row>
        <row r="351">
          <cell r="C351">
            <v>1722.0519999999999</v>
          </cell>
          <cell r="D351">
            <v>0.3</v>
          </cell>
          <cell r="G351">
            <v>3022.6759999999999</v>
          </cell>
          <cell r="H351">
            <v>-5.5389999999999997</v>
          </cell>
        </row>
        <row r="352">
          <cell r="C352">
            <v>1730.627</v>
          </cell>
          <cell r="D352">
            <v>1.0569999999999999</v>
          </cell>
          <cell r="G352">
            <v>3026.8919999999998</v>
          </cell>
          <cell r="H352">
            <v>-5.4960000000000004</v>
          </cell>
        </row>
        <row r="353">
          <cell r="C353">
            <v>1739.0239999999999</v>
          </cell>
          <cell r="D353">
            <v>1.522</v>
          </cell>
          <cell r="G353">
            <v>3034.2779999999998</v>
          </cell>
          <cell r="H353">
            <v>-5.52</v>
          </cell>
        </row>
        <row r="354">
          <cell r="C354">
            <v>1744.6130000000001</v>
          </cell>
          <cell r="D354">
            <v>1.873</v>
          </cell>
          <cell r="G354">
            <v>3042.2860000000001</v>
          </cell>
          <cell r="H354">
            <v>-5.4169999999999998</v>
          </cell>
        </row>
        <row r="355">
          <cell r="C355">
            <v>1747.9670000000001</v>
          </cell>
          <cell r="D355">
            <v>2.0089999999999999</v>
          </cell>
          <cell r="G355">
            <v>3053.0740000000001</v>
          </cell>
          <cell r="H355">
            <v>-5.5090000000000003</v>
          </cell>
        </row>
        <row r="356">
          <cell r="C356">
            <v>1751.8320000000001</v>
          </cell>
          <cell r="D356">
            <v>2.1709999999999998</v>
          </cell>
          <cell r="G356">
            <v>3058.0709999999999</v>
          </cell>
          <cell r="H356">
            <v>-5.4450000000000003</v>
          </cell>
        </row>
        <row r="357">
          <cell r="C357">
            <v>1756.768</v>
          </cell>
          <cell r="D357">
            <v>2.3559999999999999</v>
          </cell>
          <cell r="G357">
            <v>3061.703</v>
          </cell>
          <cell r="H357">
            <v>-5.4930000000000003</v>
          </cell>
        </row>
        <row r="358">
          <cell r="C358">
            <v>1758.2370000000001</v>
          </cell>
          <cell r="D358">
            <v>2.3809999999999998</v>
          </cell>
          <cell r="G358">
            <v>3067.6060000000002</v>
          </cell>
          <cell r="H358">
            <v>-5.452</v>
          </cell>
        </row>
        <row r="359">
          <cell r="C359">
            <v>1766.9</v>
          </cell>
          <cell r="D359">
            <v>2.5659999999999998</v>
          </cell>
          <cell r="G359">
            <v>3074.748</v>
          </cell>
          <cell r="H359">
            <v>-5.5359999999999996</v>
          </cell>
        </row>
        <row r="360">
          <cell r="C360">
            <v>1775.232</v>
          </cell>
          <cell r="D360">
            <v>2.6019999999999999</v>
          </cell>
          <cell r="G360">
            <v>3079.4769999999999</v>
          </cell>
          <cell r="H360">
            <v>-5.5069999999999997</v>
          </cell>
        </row>
        <row r="361">
          <cell r="C361">
            <v>1777.6479999999999</v>
          </cell>
          <cell r="D361">
            <v>2.57</v>
          </cell>
          <cell r="G361">
            <v>3084.2150000000001</v>
          </cell>
          <cell r="H361">
            <v>-5.5780000000000003</v>
          </cell>
        </row>
        <row r="362">
          <cell r="C362">
            <v>1783.9749999999999</v>
          </cell>
          <cell r="D362">
            <v>2.4329999999999998</v>
          </cell>
          <cell r="G362">
            <v>3087.893</v>
          </cell>
          <cell r="H362">
            <v>-5.5709999999999997</v>
          </cell>
        </row>
        <row r="363">
          <cell r="C363">
            <v>1788.3330000000001</v>
          </cell>
          <cell r="D363">
            <v>2.3650000000000002</v>
          </cell>
          <cell r="G363">
            <v>3096.5149999999999</v>
          </cell>
          <cell r="H363">
            <v>-5.5860000000000003</v>
          </cell>
        </row>
        <row r="364">
          <cell r="C364">
            <v>1791.2170000000001</v>
          </cell>
          <cell r="D364">
            <v>2.2709999999999999</v>
          </cell>
          <cell r="G364">
            <v>3102.7150000000001</v>
          </cell>
          <cell r="H364">
            <v>-5.7069999999999999</v>
          </cell>
        </row>
        <row r="365">
          <cell r="C365">
            <v>1795.69</v>
          </cell>
          <cell r="D365">
            <v>2.0739999999999998</v>
          </cell>
          <cell r="G365">
            <v>3107.6260000000002</v>
          </cell>
          <cell r="H365">
            <v>-5.6529999999999996</v>
          </cell>
        </row>
        <row r="366">
          <cell r="C366">
            <v>1797.6279999999999</v>
          </cell>
          <cell r="D366">
            <v>1.9870000000000001</v>
          </cell>
          <cell r="G366">
            <v>3120.6210000000001</v>
          </cell>
          <cell r="H366">
            <v>-5.4379999999999997</v>
          </cell>
        </row>
        <row r="367">
          <cell r="C367">
            <v>1800.0129999999999</v>
          </cell>
          <cell r="D367">
            <v>1.845</v>
          </cell>
          <cell r="G367">
            <v>3124.317</v>
          </cell>
          <cell r="H367">
            <v>-5.3869999999999996</v>
          </cell>
        </row>
        <row r="368">
          <cell r="C368">
            <v>1803.1849999999999</v>
          </cell>
          <cell r="D368">
            <v>1.657</v>
          </cell>
          <cell r="G368">
            <v>3135.7510000000002</v>
          </cell>
          <cell r="H368">
            <v>-5.3049999999999997</v>
          </cell>
        </row>
        <row r="369">
          <cell r="C369">
            <v>1809.383</v>
          </cell>
          <cell r="D369">
            <v>1.2410000000000001</v>
          </cell>
          <cell r="G369">
            <v>3145.3580000000002</v>
          </cell>
          <cell r="H369">
            <v>-5.3949999999999996</v>
          </cell>
        </row>
        <row r="370">
          <cell r="C370">
            <v>1814.877</v>
          </cell>
          <cell r="D370">
            <v>0.876</v>
          </cell>
          <cell r="G370">
            <v>3161.587</v>
          </cell>
          <cell r="H370">
            <v>-5.4550000000000001</v>
          </cell>
        </row>
        <row r="371">
          <cell r="C371">
            <v>1816.865</v>
          </cell>
          <cell r="D371">
            <v>0.77600000000000002</v>
          </cell>
          <cell r="G371">
            <v>3174.0039999999999</v>
          </cell>
          <cell r="H371">
            <v>-5.49</v>
          </cell>
        </row>
        <row r="372">
          <cell r="C372">
            <v>1820.3240000000001</v>
          </cell>
          <cell r="D372">
            <v>0.61899999999999999</v>
          </cell>
          <cell r="G372">
            <v>3185.38</v>
          </cell>
          <cell r="H372">
            <v>-5.5309999999999997</v>
          </cell>
        </row>
        <row r="373">
          <cell r="C373">
            <v>1823.0509999999999</v>
          </cell>
          <cell r="D373">
            <v>0.44400000000000001</v>
          </cell>
          <cell r="G373">
            <v>3202.4780000000001</v>
          </cell>
          <cell r="H373">
            <v>-5.3380000000000001</v>
          </cell>
        </row>
        <row r="374">
          <cell r="C374">
            <v>1826.67</v>
          </cell>
          <cell r="D374">
            <v>0.28100000000000003</v>
          </cell>
          <cell r="G374">
            <v>3217.5059999999999</v>
          </cell>
          <cell r="H374">
            <v>-5.2640000000000002</v>
          </cell>
        </row>
        <row r="375">
          <cell r="C375">
            <v>1828.0350000000001</v>
          </cell>
          <cell r="D375">
            <v>0.25700000000000001</v>
          </cell>
          <cell r="G375">
            <v>3238.9</v>
          </cell>
          <cell r="H375">
            <v>-5.125</v>
          </cell>
        </row>
        <row r="376">
          <cell r="C376">
            <v>1833.1969999999999</v>
          </cell>
          <cell r="D376">
            <v>-0.17799999999999999</v>
          </cell>
          <cell r="G376">
            <v>3244.748</v>
          </cell>
          <cell r="H376">
            <v>-5.1680000000000001</v>
          </cell>
        </row>
        <row r="377">
          <cell r="C377">
            <v>1836.298</v>
          </cell>
          <cell r="D377">
            <v>-0.13</v>
          </cell>
          <cell r="G377">
            <v>3250.2089999999998</v>
          </cell>
          <cell r="H377">
            <v>-5.2279999999999998</v>
          </cell>
        </row>
        <row r="378">
          <cell r="C378">
            <v>1838.6569999999999</v>
          </cell>
          <cell r="D378">
            <v>0.104</v>
          </cell>
          <cell r="G378">
            <v>3252.846</v>
          </cell>
          <cell r="H378">
            <v>-5.2050000000000001</v>
          </cell>
        </row>
        <row r="379">
          <cell r="C379">
            <v>1842.008</v>
          </cell>
          <cell r="D379">
            <v>0.14699999999999999</v>
          </cell>
          <cell r="G379">
            <v>3259.1529999999998</v>
          </cell>
          <cell r="H379">
            <v>-5.444</v>
          </cell>
        </row>
        <row r="380">
          <cell r="C380">
            <v>1847.9169999999999</v>
          </cell>
          <cell r="D380">
            <v>-0.28899999999999998</v>
          </cell>
          <cell r="G380">
            <v>3265.866</v>
          </cell>
          <cell r="H380">
            <v>-5.4329999999999998</v>
          </cell>
        </row>
        <row r="381">
          <cell r="C381">
            <v>1857.443</v>
          </cell>
          <cell r="D381">
            <v>-0.78800000000000003</v>
          </cell>
          <cell r="G381">
            <v>3272.183</v>
          </cell>
          <cell r="H381">
            <v>-5.3810000000000002</v>
          </cell>
        </row>
        <row r="382">
          <cell r="C382">
            <v>1867.444</v>
          </cell>
          <cell r="D382">
            <v>-1.5389999999999999</v>
          </cell>
          <cell r="G382">
            <v>3297.1309999999999</v>
          </cell>
          <cell r="H382">
            <v>-5.3789999999999996</v>
          </cell>
        </row>
        <row r="383">
          <cell r="C383">
            <v>1875.655</v>
          </cell>
          <cell r="D383">
            <v>-2.1110000000000002</v>
          </cell>
          <cell r="G383">
            <v>3301.1469999999999</v>
          </cell>
          <cell r="H383">
            <v>-5.2510000000000003</v>
          </cell>
        </row>
        <row r="384">
          <cell r="C384">
            <v>1881.579</v>
          </cell>
          <cell r="D384">
            <v>-2.5630000000000002</v>
          </cell>
          <cell r="G384">
            <v>3303.2150000000001</v>
          </cell>
          <cell r="H384">
            <v>-5.2510000000000003</v>
          </cell>
        </row>
        <row r="385">
          <cell r="C385">
            <v>1890.019</v>
          </cell>
          <cell r="D385">
            <v>-3.0249999999999999</v>
          </cell>
          <cell r="G385">
            <v>3310.6990000000001</v>
          </cell>
          <cell r="H385">
            <v>-5.2859999999999996</v>
          </cell>
        </row>
        <row r="386">
          <cell r="C386">
            <v>1899.4739999999999</v>
          </cell>
          <cell r="D386">
            <v>-3.41</v>
          </cell>
          <cell r="G386">
            <v>3318.7829999999999</v>
          </cell>
          <cell r="H386">
            <v>-5.3390000000000004</v>
          </cell>
        </row>
        <row r="387">
          <cell r="C387">
            <v>1909.6279999999999</v>
          </cell>
          <cell r="D387">
            <v>-3.6469999999999998</v>
          </cell>
          <cell r="G387">
            <v>3337.8490000000002</v>
          </cell>
          <cell r="H387">
            <v>-5.25</v>
          </cell>
        </row>
        <row r="388">
          <cell r="C388">
            <v>1919.096</v>
          </cell>
          <cell r="D388">
            <v>-3.62</v>
          </cell>
          <cell r="G388">
            <v>3344.7350000000001</v>
          </cell>
          <cell r="H388">
            <v>-5.5339999999999998</v>
          </cell>
        </row>
        <row r="389">
          <cell r="C389">
            <v>1927.8430000000001</v>
          </cell>
          <cell r="D389">
            <v>-3.323</v>
          </cell>
          <cell r="G389">
            <v>3353.3409999999999</v>
          </cell>
          <cell r="H389">
            <v>-5.8840000000000003</v>
          </cell>
        </row>
        <row r="390">
          <cell r="C390">
            <v>1934.5309999999999</v>
          </cell>
          <cell r="D390">
            <v>-2.8239999999999998</v>
          </cell>
          <cell r="G390">
            <v>3366.7020000000002</v>
          </cell>
          <cell r="H390">
            <v>-5.7960000000000003</v>
          </cell>
        </row>
        <row r="391">
          <cell r="C391">
            <v>1941.5429999999999</v>
          </cell>
          <cell r="D391">
            <v>-2.0939999999999999</v>
          </cell>
          <cell r="G391">
            <v>3381.2579999999998</v>
          </cell>
          <cell r="H391">
            <v>-5.7190000000000003</v>
          </cell>
        </row>
        <row r="392">
          <cell r="C392">
            <v>1947.518</v>
          </cell>
          <cell r="D392">
            <v>-1.4079999999999999</v>
          </cell>
          <cell r="G392">
            <v>3395.3789999999999</v>
          </cell>
          <cell r="H392">
            <v>-5.7510000000000003</v>
          </cell>
        </row>
        <row r="393">
          <cell r="C393">
            <v>1954.152</v>
          </cell>
          <cell r="D393">
            <v>-0.307</v>
          </cell>
          <cell r="G393">
            <v>3409.2820000000002</v>
          </cell>
          <cell r="H393">
            <v>-5.9329999999999998</v>
          </cell>
        </row>
        <row r="394">
          <cell r="C394">
            <v>1966.269</v>
          </cell>
          <cell r="D394">
            <v>2.2050000000000001</v>
          </cell>
          <cell r="G394">
            <v>3424.1990000000001</v>
          </cell>
          <cell r="H394">
            <v>-5.7279999999999998</v>
          </cell>
        </row>
        <row r="395">
          <cell r="C395">
            <v>1973.857</v>
          </cell>
          <cell r="D395">
            <v>4.1630000000000003</v>
          </cell>
          <cell r="G395">
            <v>3439.8850000000002</v>
          </cell>
          <cell r="H395">
            <v>-5.6429999999999998</v>
          </cell>
        </row>
        <row r="396">
          <cell r="C396">
            <v>1984.8209999999999</v>
          </cell>
          <cell r="D396">
            <v>7.3239999999999998</v>
          </cell>
          <cell r="G396">
            <v>3462.3</v>
          </cell>
          <cell r="H396">
            <v>-5.6340000000000003</v>
          </cell>
        </row>
        <row r="397">
          <cell r="C397">
            <v>1992.6559999999999</v>
          </cell>
          <cell r="D397">
            <v>9.8149999999999995</v>
          </cell>
          <cell r="G397">
            <v>3479.2109999999998</v>
          </cell>
          <cell r="H397">
            <v>-5.63</v>
          </cell>
        </row>
        <row r="398">
          <cell r="C398">
            <v>1996.596</v>
          </cell>
          <cell r="D398">
            <v>10.95</v>
          </cell>
          <cell r="G398">
            <v>3497.9659999999999</v>
          </cell>
          <cell r="H398">
            <v>-5.4260000000000002</v>
          </cell>
        </row>
        <row r="399">
          <cell r="C399">
            <v>2001.4949999999999</v>
          </cell>
          <cell r="D399">
            <v>12.327999999999999</v>
          </cell>
          <cell r="G399">
            <v>3519.982</v>
          </cell>
          <cell r="H399">
            <v>-5.3090000000000002</v>
          </cell>
        </row>
        <row r="400">
          <cell r="C400">
            <v>2005.0609999999999</v>
          </cell>
          <cell r="D400">
            <v>13.281000000000001</v>
          </cell>
          <cell r="G400">
            <v>3538.12</v>
          </cell>
          <cell r="H400">
            <v>-5.3789999999999996</v>
          </cell>
        </row>
        <row r="401">
          <cell r="C401">
            <v>2008.5250000000001</v>
          </cell>
          <cell r="D401">
            <v>13.961</v>
          </cell>
          <cell r="G401">
            <v>3557.1889999999999</v>
          </cell>
          <cell r="H401">
            <v>-5.16</v>
          </cell>
        </row>
        <row r="402">
          <cell r="C402">
            <v>2011.1420000000001</v>
          </cell>
          <cell r="D402">
            <v>14.702999999999999</v>
          </cell>
          <cell r="G402">
            <v>3574.509</v>
          </cell>
          <cell r="H402">
            <v>-5.282</v>
          </cell>
        </row>
        <row r="403">
          <cell r="C403">
            <v>2012.5740000000001</v>
          </cell>
          <cell r="D403">
            <v>15.044</v>
          </cell>
          <cell r="G403">
            <v>3585.5169999999998</v>
          </cell>
          <cell r="H403">
            <v>-5.5910000000000002</v>
          </cell>
        </row>
        <row r="404">
          <cell r="C404">
            <v>2015.5060000000001</v>
          </cell>
          <cell r="D404">
            <v>15.497999999999999</v>
          </cell>
          <cell r="G404">
            <v>3589.4609999999998</v>
          </cell>
          <cell r="H404">
            <v>-5.6879999999999997</v>
          </cell>
        </row>
        <row r="405">
          <cell r="C405">
            <v>2022.348</v>
          </cell>
          <cell r="D405">
            <v>16.712</v>
          </cell>
          <cell r="G405">
            <v>3596.2460000000001</v>
          </cell>
          <cell r="H405">
            <v>-5.8529999999999998</v>
          </cell>
        </row>
        <row r="406">
          <cell r="C406">
            <v>2024.8789999999999</v>
          </cell>
          <cell r="D406">
            <v>17.033999999999999</v>
          </cell>
          <cell r="G406">
            <v>3602.9580000000001</v>
          </cell>
          <cell r="H406">
            <v>-5.9039999999999999</v>
          </cell>
        </row>
        <row r="407">
          <cell r="C407">
            <v>2028.6510000000001</v>
          </cell>
          <cell r="D407">
            <v>17.376999999999999</v>
          </cell>
          <cell r="G407">
            <v>3608.915</v>
          </cell>
          <cell r="H407">
            <v>-6.0229999999999997</v>
          </cell>
        </row>
        <row r="408">
          <cell r="C408">
            <v>2032.2850000000001</v>
          </cell>
          <cell r="D408">
            <v>17.695</v>
          </cell>
          <cell r="G408">
            <v>3616.489</v>
          </cell>
          <cell r="H408">
            <v>-5.9779999999999998</v>
          </cell>
        </row>
        <row r="409">
          <cell r="C409">
            <v>2034.8389999999999</v>
          </cell>
          <cell r="D409">
            <v>17.963000000000001</v>
          </cell>
          <cell r="G409">
            <v>3630.223</v>
          </cell>
          <cell r="H409">
            <v>-5.83</v>
          </cell>
        </row>
        <row r="410">
          <cell r="C410">
            <v>2038.8489999999999</v>
          </cell>
          <cell r="D410">
            <v>18.213999999999999</v>
          </cell>
          <cell r="G410">
            <v>3652.0390000000002</v>
          </cell>
          <cell r="H410">
            <v>-5.4779999999999998</v>
          </cell>
        </row>
        <row r="411">
          <cell r="C411">
            <v>2042.8340000000001</v>
          </cell>
          <cell r="D411">
            <v>18.411000000000001</v>
          </cell>
          <cell r="G411">
            <v>3672.85</v>
          </cell>
          <cell r="H411">
            <v>-5.274</v>
          </cell>
        </row>
        <row r="412">
          <cell r="C412">
            <v>2046.239</v>
          </cell>
          <cell r="D412">
            <v>18.631</v>
          </cell>
          <cell r="G412">
            <v>3694.627</v>
          </cell>
          <cell r="H412">
            <v>-5.35</v>
          </cell>
        </row>
        <row r="413">
          <cell r="C413">
            <v>2053.0920000000001</v>
          </cell>
          <cell r="D413">
            <v>18.792000000000002</v>
          </cell>
          <cell r="G413">
            <v>3714.232</v>
          </cell>
          <cell r="H413">
            <v>-5.423</v>
          </cell>
        </row>
        <row r="414">
          <cell r="C414">
            <v>2059.8980000000001</v>
          </cell>
          <cell r="D414">
            <v>18.68</v>
          </cell>
          <cell r="G414">
            <v>3734.9879999999998</v>
          </cell>
          <cell r="H414">
            <v>-5.2089999999999996</v>
          </cell>
        </row>
        <row r="415">
          <cell r="C415">
            <v>2065.1759999999999</v>
          </cell>
          <cell r="D415">
            <v>18.553000000000001</v>
          </cell>
          <cell r="G415">
            <v>3755.4920000000002</v>
          </cell>
          <cell r="H415">
            <v>-5.1740000000000004</v>
          </cell>
        </row>
        <row r="416">
          <cell r="C416">
            <v>2077.1080000000002</v>
          </cell>
          <cell r="D416">
            <v>17.071000000000002</v>
          </cell>
          <cell r="G416">
            <v>3768.6309999999999</v>
          </cell>
          <cell r="H416">
            <v>-5.0350000000000001</v>
          </cell>
        </row>
        <row r="417">
          <cell r="C417">
            <v>2078.8159999999998</v>
          </cell>
          <cell r="D417">
            <v>16.745000000000001</v>
          </cell>
          <cell r="G417">
            <v>3776.5279999999998</v>
          </cell>
          <cell r="H417">
            <v>-4.9480000000000004</v>
          </cell>
        </row>
        <row r="418">
          <cell r="C418">
            <v>2081.6970000000001</v>
          </cell>
          <cell r="D418">
            <v>16.225999999999999</v>
          </cell>
          <cell r="G418">
            <v>3782.0920000000001</v>
          </cell>
          <cell r="H418">
            <v>-4.9260000000000002</v>
          </cell>
        </row>
        <row r="419">
          <cell r="C419">
            <v>2085.2750000000001</v>
          </cell>
          <cell r="D419">
            <v>15.629</v>
          </cell>
          <cell r="G419">
            <v>3788.0360000000001</v>
          </cell>
          <cell r="H419">
            <v>-4.9969999999999999</v>
          </cell>
        </row>
        <row r="420">
          <cell r="C420">
            <v>2088.0529999999999</v>
          </cell>
          <cell r="D420">
            <v>15.103</v>
          </cell>
          <cell r="G420">
            <v>3794.0390000000002</v>
          </cell>
          <cell r="H420">
            <v>-4.9630000000000001</v>
          </cell>
        </row>
        <row r="421">
          <cell r="C421">
            <v>2090.5340000000001</v>
          </cell>
          <cell r="D421">
            <v>14.56</v>
          </cell>
          <cell r="G421">
            <v>3803.069</v>
          </cell>
          <cell r="H421">
            <v>-5.07</v>
          </cell>
        </row>
        <row r="422">
          <cell r="C422">
            <v>2093.873</v>
          </cell>
          <cell r="D422">
            <v>13.911</v>
          </cell>
          <cell r="G422">
            <v>3816.6149999999998</v>
          </cell>
          <cell r="H422">
            <v>-5.0430000000000001</v>
          </cell>
        </row>
        <row r="423">
          <cell r="C423">
            <v>2096.4299999999998</v>
          </cell>
          <cell r="D423">
            <v>13.379</v>
          </cell>
          <cell r="G423">
            <v>3821.7159999999999</v>
          </cell>
          <cell r="H423">
            <v>-4.9820000000000002</v>
          </cell>
        </row>
        <row r="424">
          <cell r="C424">
            <v>2098.9050000000002</v>
          </cell>
          <cell r="D424">
            <v>12.813000000000001</v>
          </cell>
          <cell r="G424">
            <v>3824.3719999999998</v>
          </cell>
          <cell r="H424">
            <v>-4.96</v>
          </cell>
        </row>
        <row r="425">
          <cell r="C425">
            <v>2101.5140000000001</v>
          </cell>
          <cell r="D425">
            <v>12.212999999999999</v>
          </cell>
          <cell r="G425">
            <v>3830.518</v>
          </cell>
          <cell r="H425">
            <v>-5.0780000000000003</v>
          </cell>
        </row>
        <row r="426">
          <cell r="C426">
            <v>2105.0059999999999</v>
          </cell>
          <cell r="D426">
            <v>11.231999999999999</v>
          </cell>
          <cell r="G426">
            <v>3838.1610000000001</v>
          </cell>
          <cell r="H426">
            <v>-5.1130000000000004</v>
          </cell>
        </row>
        <row r="427">
          <cell r="C427">
            <v>2111.2779999999998</v>
          </cell>
          <cell r="D427">
            <v>9.7669999999999995</v>
          </cell>
          <cell r="G427">
            <v>3847.665</v>
          </cell>
          <cell r="H427">
            <v>-5.048</v>
          </cell>
        </row>
        <row r="428">
          <cell r="C428">
            <v>2118.4369999999999</v>
          </cell>
          <cell r="D428">
            <v>8.2430000000000003</v>
          </cell>
          <cell r="G428">
            <v>3858.3180000000002</v>
          </cell>
          <cell r="H428">
            <v>-5.2309999999999999</v>
          </cell>
        </row>
        <row r="429">
          <cell r="C429">
            <v>2124.692</v>
          </cell>
          <cell r="D429">
            <v>7.0910000000000002</v>
          </cell>
          <cell r="G429">
            <v>3870.502</v>
          </cell>
          <cell r="H429">
            <v>-5.4729999999999999</v>
          </cell>
        </row>
        <row r="430">
          <cell r="C430">
            <v>2133.2280000000001</v>
          </cell>
          <cell r="D430">
            <v>5.8540000000000001</v>
          </cell>
          <cell r="G430">
            <v>3878.0439999999999</v>
          </cell>
          <cell r="H430">
            <v>-5.41</v>
          </cell>
        </row>
        <row r="431">
          <cell r="C431">
            <v>2137.442</v>
          </cell>
          <cell r="D431">
            <v>5.4160000000000004</v>
          </cell>
          <cell r="G431">
            <v>3885.9969999999998</v>
          </cell>
          <cell r="H431">
            <v>-5.4050000000000002</v>
          </cell>
        </row>
        <row r="432">
          <cell r="C432">
            <v>2141.9349999999999</v>
          </cell>
          <cell r="D432">
            <v>5.0330000000000004</v>
          </cell>
          <cell r="G432">
            <v>3892.1179999999999</v>
          </cell>
          <cell r="H432">
            <v>-5.4829999999999997</v>
          </cell>
        </row>
        <row r="433">
          <cell r="C433">
            <v>2145.5889999999999</v>
          </cell>
          <cell r="D433">
            <v>4.8860000000000001</v>
          </cell>
          <cell r="G433">
            <v>3902.5990000000002</v>
          </cell>
          <cell r="H433">
            <v>-5.5789999999999997</v>
          </cell>
        </row>
        <row r="434">
          <cell r="C434">
            <v>2149.8180000000002</v>
          </cell>
          <cell r="D434">
            <v>4.6840000000000002</v>
          </cell>
          <cell r="G434">
            <v>3912.0740000000001</v>
          </cell>
          <cell r="H434">
            <v>-5.74</v>
          </cell>
        </row>
        <row r="435">
          <cell r="C435">
            <v>2154.9499999999998</v>
          </cell>
          <cell r="D435">
            <v>4.3070000000000004</v>
          </cell>
          <cell r="G435">
            <v>3921.4549999999999</v>
          </cell>
          <cell r="H435">
            <v>-5.8719999999999999</v>
          </cell>
        </row>
        <row r="436">
          <cell r="C436">
            <v>2162.9250000000002</v>
          </cell>
          <cell r="D436">
            <v>3.7490000000000001</v>
          </cell>
          <cell r="G436">
            <v>3929.6329999999998</v>
          </cell>
          <cell r="H436">
            <v>-5.8159999999999998</v>
          </cell>
        </row>
        <row r="437">
          <cell r="C437">
            <v>2169.3029999999999</v>
          </cell>
          <cell r="D437">
            <v>3.5259999999999998</v>
          </cell>
          <cell r="G437">
            <v>3936.3229999999999</v>
          </cell>
          <cell r="H437">
            <v>-5.8410000000000002</v>
          </cell>
        </row>
        <row r="438">
          <cell r="C438">
            <v>2176.48</v>
          </cell>
          <cell r="D438">
            <v>3.3580000000000001</v>
          </cell>
          <cell r="G438">
            <v>3945.3449999999998</v>
          </cell>
          <cell r="H438">
            <v>-5.4640000000000004</v>
          </cell>
        </row>
        <row r="439">
          <cell r="C439">
            <v>2183.739</v>
          </cell>
          <cell r="D439">
            <v>3.2549999999999999</v>
          </cell>
          <cell r="G439">
            <v>3949.3989999999999</v>
          </cell>
          <cell r="H439">
            <v>-5.3410000000000002</v>
          </cell>
        </row>
        <row r="440">
          <cell r="C440">
            <v>2196.598</v>
          </cell>
          <cell r="D440">
            <v>2.9980000000000002</v>
          </cell>
          <cell r="G440">
            <v>3976.6149999999998</v>
          </cell>
          <cell r="H440">
            <v>-5.423</v>
          </cell>
        </row>
        <row r="441">
          <cell r="C441">
            <v>2207.9630000000002</v>
          </cell>
          <cell r="D441">
            <v>2.827</v>
          </cell>
          <cell r="G441">
            <v>4010.1529999999998</v>
          </cell>
          <cell r="H441">
            <v>-5.1840000000000002</v>
          </cell>
        </row>
        <row r="442">
          <cell r="C442">
            <v>2221.7689999999998</v>
          </cell>
          <cell r="D442">
            <v>2.8340000000000001</v>
          </cell>
          <cell r="G442">
            <v>4056.1260000000002</v>
          </cell>
          <cell r="H442">
            <v>-5.29</v>
          </cell>
        </row>
        <row r="443">
          <cell r="C443">
            <v>2230.4349999999999</v>
          </cell>
          <cell r="D443">
            <v>2.931</v>
          </cell>
          <cell r="G443">
            <v>4082.37</v>
          </cell>
          <cell r="H443">
            <v>-5.3070000000000004</v>
          </cell>
        </row>
        <row r="444">
          <cell r="C444">
            <v>2241.7139999999999</v>
          </cell>
          <cell r="D444">
            <v>3.0710000000000002</v>
          </cell>
          <cell r="G444">
            <v>4105.0630000000001</v>
          </cell>
          <cell r="H444">
            <v>-5.3</v>
          </cell>
        </row>
        <row r="445">
          <cell r="C445">
            <v>2254.1170000000002</v>
          </cell>
          <cell r="D445">
            <v>3.097</v>
          </cell>
          <cell r="G445">
            <v>4122.1769999999997</v>
          </cell>
          <cell r="H445">
            <v>-5.4509999999999996</v>
          </cell>
        </row>
        <row r="446">
          <cell r="C446">
            <v>2263.011</v>
          </cell>
          <cell r="D446">
            <v>3.0859999999999999</v>
          </cell>
          <cell r="G446">
            <v>4131.5020000000004</v>
          </cell>
          <cell r="H446">
            <v>-5.3460000000000001</v>
          </cell>
        </row>
        <row r="447">
          <cell r="C447">
            <v>2276.5210000000002</v>
          </cell>
          <cell r="D447">
            <v>3.0569999999999999</v>
          </cell>
          <cell r="G447">
            <v>4136.8320000000003</v>
          </cell>
          <cell r="H447">
            <v>-5.4189999999999996</v>
          </cell>
        </row>
        <row r="448">
          <cell r="C448">
            <v>2287.5770000000002</v>
          </cell>
          <cell r="D448">
            <v>3.1110000000000002</v>
          </cell>
          <cell r="G448">
            <v>4143.0240000000003</v>
          </cell>
          <cell r="H448">
            <v>-5.4809999999999999</v>
          </cell>
        </row>
        <row r="449">
          <cell r="C449">
            <v>2312.9569999999999</v>
          </cell>
          <cell r="D449">
            <v>2.984</v>
          </cell>
          <cell r="G449">
            <v>4147.2460000000001</v>
          </cell>
          <cell r="H449">
            <v>-5.516</v>
          </cell>
        </row>
        <row r="450">
          <cell r="C450">
            <v>2321.154</v>
          </cell>
          <cell r="D450">
            <v>3.0339999999999998</v>
          </cell>
          <cell r="G450">
            <v>4153.2079999999996</v>
          </cell>
          <cell r="H450">
            <v>-5.4989999999999997</v>
          </cell>
        </row>
        <row r="451">
          <cell r="C451">
            <v>2345.0120000000002</v>
          </cell>
          <cell r="D451">
            <v>2.976</v>
          </cell>
          <cell r="G451">
            <v>4159.21</v>
          </cell>
          <cell r="H451">
            <v>-5.5030000000000001</v>
          </cell>
        </row>
        <row r="452">
          <cell r="C452">
            <v>2362.355</v>
          </cell>
          <cell r="D452">
            <v>2.8769999999999998</v>
          </cell>
          <cell r="G452">
            <v>4163.8249999999998</v>
          </cell>
          <cell r="H452">
            <v>-5.601</v>
          </cell>
        </row>
        <row r="453">
          <cell r="C453">
            <v>2371.1860000000001</v>
          </cell>
          <cell r="D453">
            <v>2.8279999999999998</v>
          </cell>
          <cell r="G453">
            <v>4167.5309999999999</v>
          </cell>
          <cell r="H453">
            <v>-5.5460000000000003</v>
          </cell>
        </row>
        <row r="454">
          <cell r="C454">
            <v>2379.5610000000001</v>
          </cell>
          <cell r="D454">
            <v>2.7890000000000001</v>
          </cell>
          <cell r="G454">
            <v>4172.47</v>
          </cell>
          <cell r="H454">
            <v>-5.5140000000000002</v>
          </cell>
        </row>
        <row r="455">
          <cell r="C455">
            <v>2386.89</v>
          </cell>
          <cell r="D455">
            <v>2.8330000000000002</v>
          </cell>
          <cell r="G455">
            <v>4177.0339999999997</v>
          </cell>
          <cell r="H455">
            <v>-5.5419999999999998</v>
          </cell>
        </row>
        <row r="456">
          <cell r="C456">
            <v>2395.0540000000001</v>
          </cell>
          <cell r="D456">
            <v>2.8490000000000002</v>
          </cell>
          <cell r="G456">
            <v>4180.8289999999997</v>
          </cell>
          <cell r="H456">
            <v>-5.5430000000000001</v>
          </cell>
        </row>
        <row r="457">
          <cell r="C457">
            <v>2402.2750000000001</v>
          </cell>
          <cell r="D457">
            <v>2.823</v>
          </cell>
          <cell r="G457">
            <v>4184.5219999999999</v>
          </cell>
          <cell r="H457">
            <v>-5.5190000000000001</v>
          </cell>
        </row>
        <row r="458">
          <cell r="C458">
            <v>2412.4430000000002</v>
          </cell>
          <cell r="D458">
            <v>2.8530000000000002</v>
          </cell>
          <cell r="G458">
            <v>4189.7920000000004</v>
          </cell>
          <cell r="H458">
            <v>-5.5060000000000002</v>
          </cell>
        </row>
        <row r="459">
          <cell r="C459">
            <v>2422.3470000000002</v>
          </cell>
          <cell r="D459">
            <v>2.8290000000000002</v>
          </cell>
          <cell r="G459">
            <v>4194.893</v>
          </cell>
          <cell r="H459">
            <v>-5.56</v>
          </cell>
        </row>
        <row r="460">
          <cell r="C460">
            <v>2431.768</v>
          </cell>
          <cell r="D460">
            <v>2.7629999999999999</v>
          </cell>
          <cell r="G460">
            <v>4200.2719999999999</v>
          </cell>
          <cell r="H460">
            <v>-5.5419999999999998</v>
          </cell>
        </row>
        <row r="461">
          <cell r="C461">
            <v>2439.8270000000002</v>
          </cell>
          <cell r="D461">
            <v>2.74</v>
          </cell>
          <cell r="G461">
            <v>4205.9110000000001</v>
          </cell>
          <cell r="H461">
            <v>-5.6369999999999996</v>
          </cell>
        </row>
        <row r="462">
          <cell r="C462">
            <v>2448.357</v>
          </cell>
          <cell r="D462">
            <v>2.746</v>
          </cell>
          <cell r="G462">
            <v>4209.83</v>
          </cell>
          <cell r="H462">
            <v>-5.6689999999999996</v>
          </cell>
        </row>
        <row r="463">
          <cell r="C463">
            <v>2458.7289999999998</v>
          </cell>
          <cell r="D463">
            <v>2.653</v>
          </cell>
          <cell r="G463">
            <v>4213.6329999999998</v>
          </cell>
          <cell r="H463">
            <v>-5.6440000000000001</v>
          </cell>
        </row>
        <row r="464">
          <cell r="C464">
            <v>2463.8890000000001</v>
          </cell>
          <cell r="D464">
            <v>2.5979999999999999</v>
          </cell>
          <cell r="G464">
            <v>4217.2259999999997</v>
          </cell>
          <cell r="H464">
            <v>-5.6779999999999999</v>
          </cell>
        </row>
        <row r="465">
          <cell r="C465">
            <v>2468.9229999999998</v>
          </cell>
          <cell r="D465">
            <v>2.6040000000000001</v>
          </cell>
          <cell r="G465">
            <v>4224.5349999999999</v>
          </cell>
          <cell r="H465">
            <v>-5.6360000000000001</v>
          </cell>
        </row>
        <row r="466">
          <cell r="C466">
            <v>2473.8000000000002</v>
          </cell>
          <cell r="D466">
            <v>2.5289999999999999</v>
          </cell>
          <cell r="G466">
            <v>4239.4290000000001</v>
          </cell>
          <cell r="H466">
            <v>-5.5170000000000003</v>
          </cell>
        </row>
        <row r="467">
          <cell r="C467">
            <v>2480.5430000000001</v>
          </cell>
          <cell r="D467">
            <v>2.464</v>
          </cell>
          <cell r="G467">
            <v>4254.2610000000004</v>
          </cell>
          <cell r="H467">
            <v>-5.3730000000000002</v>
          </cell>
        </row>
        <row r="468">
          <cell r="C468">
            <v>2485.3119999999999</v>
          </cell>
          <cell r="D468">
            <v>2.3820000000000001</v>
          </cell>
          <cell r="G468">
            <v>4268.317</v>
          </cell>
          <cell r="H468">
            <v>-5.5010000000000003</v>
          </cell>
        </row>
        <row r="469">
          <cell r="C469">
            <v>2488.5859999999998</v>
          </cell>
          <cell r="D469">
            <v>2.4140000000000001</v>
          </cell>
          <cell r="G469">
            <v>4283.9750000000004</v>
          </cell>
          <cell r="H469">
            <v>-5.4450000000000003</v>
          </cell>
        </row>
        <row r="470">
          <cell r="C470">
            <v>2493.857</v>
          </cell>
          <cell r="D470">
            <v>2.4079999999999999</v>
          </cell>
          <cell r="G470">
            <v>4299.4560000000001</v>
          </cell>
          <cell r="H470">
            <v>-5.3620000000000001</v>
          </cell>
        </row>
        <row r="471">
          <cell r="C471">
            <v>2497.0529999999999</v>
          </cell>
          <cell r="D471">
            <v>2.3860000000000001</v>
          </cell>
          <cell r="G471">
            <v>4317.12</v>
          </cell>
          <cell r="H471">
            <v>-5.3019999999999996</v>
          </cell>
        </row>
        <row r="472">
          <cell r="C472">
            <v>2503.9430000000002</v>
          </cell>
          <cell r="D472">
            <v>2.4630000000000001</v>
          </cell>
          <cell r="G472">
            <v>4335.2110000000002</v>
          </cell>
          <cell r="H472">
            <v>-5.2460000000000004</v>
          </cell>
        </row>
        <row r="473">
          <cell r="C473">
            <v>2505.768</v>
          </cell>
          <cell r="D473">
            <v>2.4769999999999999</v>
          </cell>
          <cell r="G473">
            <v>4349.701</v>
          </cell>
          <cell r="H473">
            <v>-5.1689999999999996</v>
          </cell>
        </row>
        <row r="474">
          <cell r="C474">
            <v>2512.0149999999999</v>
          </cell>
          <cell r="D474">
            <v>2.6440000000000001</v>
          </cell>
          <cell r="G474">
            <v>4360.4759999999997</v>
          </cell>
          <cell r="H474">
            <v>-5.2439999999999998</v>
          </cell>
        </row>
        <row r="475">
          <cell r="C475">
            <v>2514.0680000000002</v>
          </cell>
          <cell r="D475">
            <v>2.6219999999999999</v>
          </cell>
          <cell r="G475">
            <v>4374.2690000000002</v>
          </cell>
          <cell r="H475">
            <v>-5.1340000000000003</v>
          </cell>
        </row>
        <row r="476">
          <cell r="C476">
            <v>2520.701</v>
          </cell>
          <cell r="D476">
            <v>2.601</v>
          </cell>
          <cell r="G476">
            <v>4387.9530000000004</v>
          </cell>
          <cell r="H476">
            <v>-5.2</v>
          </cell>
        </row>
        <row r="477">
          <cell r="C477">
            <v>2526.5830000000001</v>
          </cell>
          <cell r="D477">
            <v>2.7440000000000002</v>
          </cell>
          <cell r="G477">
            <v>4402.4830000000002</v>
          </cell>
          <cell r="H477">
            <v>-5.09</v>
          </cell>
        </row>
        <row r="478">
          <cell r="C478">
            <v>2529.3589999999999</v>
          </cell>
          <cell r="D478">
            <v>2.8250000000000002</v>
          </cell>
          <cell r="G478">
            <v>4412.5339999999997</v>
          </cell>
          <cell r="H478">
            <v>-5.6109999999999998</v>
          </cell>
        </row>
        <row r="479">
          <cell r="C479">
            <v>2533.1480000000001</v>
          </cell>
          <cell r="D479">
            <v>2.9750000000000001</v>
          </cell>
          <cell r="G479">
            <v>4419.616</v>
          </cell>
          <cell r="H479">
            <v>-5.5439999999999996</v>
          </cell>
        </row>
        <row r="480">
          <cell r="C480">
            <v>2538.569</v>
          </cell>
          <cell r="D480">
            <v>3.0379999999999998</v>
          </cell>
          <cell r="G480">
            <v>4439.402</v>
          </cell>
          <cell r="H480">
            <v>-5.7389999999999999</v>
          </cell>
        </row>
        <row r="481">
          <cell r="C481">
            <v>2546.64</v>
          </cell>
          <cell r="D481">
            <v>3.0710000000000002</v>
          </cell>
          <cell r="G481">
            <v>4443.0379999999996</v>
          </cell>
          <cell r="H481">
            <v>-5.7160000000000002</v>
          </cell>
        </row>
        <row r="482">
          <cell r="C482">
            <v>2554.308</v>
          </cell>
          <cell r="D482">
            <v>2.9510000000000001</v>
          </cell>
          <cell r="G482">
            <v>4463.9340000000002</v>
          </cell>
          <cell r="H482">
            <v>-5.9390000000000001</v>
          </cell>
        </row>
        <row r="483">
          <cell r="C483">
            <v>2561.5349999999999</v>
          </cell>
          <cell r="D483">
            <v>3.036</v>
          </cell>
          <cell r="G483">
            <v>4480.7690000000002</v>
          </cell>
          <cell r="H483">
            <v>-7.46</v>
          </cell>
        </row>
        <row r="484">
          <cell r="C484">
            <v>2568.826</v>
          </cell>
          <cell r="D484">
            <v>3.0649999999999999</v>
          </cell>
          <cell r="G484">
            <v>4489.6059999999998</v>
          </cell>
          <cell r="H484">
            <v>-8.7040000000000006</v>
          </cell>
        </row>
        <row r="485">
          <cell r="C485">
            <v>2580.7539999999999</v>
          </cell>
          <cell r="D485">
            <v>3.149</v>
          </cell>
          <cell r="G485">
            <v>4496.692</v>
          </cell>
          <cell r="H485">
            <v>-9.7579999999999991</v>
          </cell>
        </row>
        <row r="486">
          <cell r="C486">
            <v>2592.63</v>
          </cell>
          <cell r="D486">
            <v>3.2719999999999998</v>
          </cell>
          <cell r="G486">
            <v>4501.4520000000002</v>
          </cell>
          <cell r="H486">
            <v>-10.455</v>
          </cell>
        </row>
        <row r="487">
          <cell r="C487">
            <v>2604.5949999999998</v>
          </cell>
          <cell r="D487">
            <v>3.3090000000000002</v>
          </cell>
          <cell r="G487">
            <v>4506.1459999999997</v>
          </cell>
          <cell r="H487">
            <v>-10.97</v>
          </cell>
        </row>
        <row r="488">
          <cell r="C488">
            <v>2614.2809999999999</v>
          </cell>
          <cell r="D488">
            <v>3.2610000000000001</v>
          </cell>
          <cell r="G488">
            <v>4509.6329999999998</v>
          </cell>
          <cell r="H488">
            <v>-11.271000000000001</v>
          </cell>
        </row>
        <row r="489">
          <cell r="C489">
            <v>2623.9679999999998</v>
          </cell>
          <cell r="D489">
            <v>3.327</v>
          </cell>
          <cell r="G489">
            <v>4517.0309999999999</v>
          </cell>
          <cell r="H489">
            <v>-11.895</v>
          </cell>
        </row>
        <row r="490">
          <cell r="C490">
            <v>2631.12</v>
          </cell>
          <cell r="D490">
            <v>3.1760000000000002</v>
          </cell>
          <cell r="G490">
            <v>4520.9799999999996</v>
          </cell>
          <cell r="H490">
            <v>-12.287000000000001</v>
          </cell>
        </row>
        <row r="491">
          <cell r="C491">
            <v>2641.0970000000002</v>
          </cell>
          <cell r="D491">
            <v>3.2650000000000001</v>
          </cell>
          <cell r="G491">
            <v>4528.1139999999996</v>
          </cell>
          <cell r="H491">
            <v>-12.635</v>
          </cell>
        </row>
        <row r="492">
          <cell r="C492">
            <v>2644.3159999999998</v>
          </cell>
          <cell r="D492">
            <v>3.1560000000000001</v>
          </cell>
          <cell r="G492">
            <v>4532.2110000000002</v>
          </cell>
          <cell r="H492">
            <v>-12.83</v>
          </cell>
        </row>
        <row r="493">
          <cell r="C493">
            <v>2649.712</v>
          </cell>
          <cell r="D493">
            <v>3.2320000000000002</v>
          </cell>
          <cell r="G493">
            <v>4538.491</v>
          </cell>
          <cell r="H493">
            <v>-12.775</v>
          </cell>
        </row>
        <row r="494">
          <cell r="C494">
            <v>2656.1129999999998</v>
          </cell>
          <cell r="D494">
            <v>3.2090000000000001</v>
          </cell>
          <cell r="G494">
            <v>4540.7179999999998</v>
          </cell>
          <cell r="H494">
            <v>-12.909000000000001</v>
          </cell>
        </row>
        <row r="495">
          <cell r="C495">
            <v>2661.9989999999998</v>
          </cell>
          <cell r="D495">
            <v>3.1859999999999999</v>
          </cell>
          <cell r="G495">
            <v>4543.5200000000004</v>
          </cell>
          <cell r="H495">
            <v>-12.997999999999999</v>
          </cell>
        </row>
        <row r="496">
          <cell r="C496">
            <v>2664.7739999999999</v>
          </cell>
          <cell r="D496">
            <v>3.2370000000000001</v>
          </cell>
          <cell r="G496">
            <v>4547.5050000000001</v>
          </cell>
          <cell r="H496">
            <v>-12.842000000000001</v>
          </cell>
        </row>
        <row r="497">
          <cell r="C497">
            <v>2668.828</v>
          </cell>
          <cell r="D497">
            <v>3.19</v>
          </cell>
          <cell r="G497">
            <v>4553.2920000000004</v>
          </cell>
          <cell r="H497">
            <v>-12.603</v>
          </cell>
        </row>
        <row r="498">
          <cell r="C498">
            <v>2672.2930000000001</v>
          </cell>
          <cell r="D498">
            <v>3.1859999999999999</v>
          </cell>
          <cell r="G498">
            <v>4557.2550000000001</v>
          </cell>
          <cell r="H498">
            <v>-12.619</v>
          </cell>
        </row>
        <row r="499">
          <cell r="C499">
            <v>2674.6909999999998</v>
          </cell>
          <cell r="D499">
            <v>3.3170000000000002</v>
          </cell>
          <cell r="G499">
            <v>4561.8599999999997</v>
          </cell>
          <cell r="H499">
            <v>-12.332000000000001</v>
          </cell>
        </row>
        <row r="500">
          <cell r="C500">
            <v>2678.87</v>
          </cell>
          <cell r="D500">
            <v>3.2639999999999998</v>
          </cell>
          <cell r="G500">
            <v>4569.2209999999995</v>
          </cell>
          <cell r="H500">
            <v>-11.622999999999999</v>
          </cell>
        </row>
        <row r="501">
          <cell r="C501">
            <v>2684.2109999999998</v>
          </cell>
          <cell r="D501">
            <v>3.2320000000000002</v>
          </cell>
          <cell r="G501">
            <v>4572.0069999999996</v>
          </cell>
          <cell r="H501">
            <v>-11.236000000000001</v>
          </cell>
        </row>
        <row r="502">
          <cell r="C502">
            <v>2687.8989999999999</v>
          </cell>
          <cell r="D502">
            <v>3.2250000000000001</v>
          </cell>
          <cell r="G502">
            <v>4577.5280000000002</v>
          </cell>
          <cell r="H502">
            <v>-10.414</v>
          </cell>
        </row>
        <row r="503">
          <cell r="C503">
            <v>2695.723</v>
          </cell>
          <cell r="D503">
            <v>3.1070000000000002</v>
          </cell>
          <cell r="G503">
            <v>4584.9589999999998</v>
          </cell>
          <cell r="H503">
            <v>-9.5860000000000003</v>
          </cell>
        </row>
        <row r="504">
          <cell r="C504">
            <v>2700.451</v>
          </cell>
          <cell r="D504">
            <v>3.0270000000000001</v>
          </cell>
          <cell r="G504">
            <v>4590.6490000000003</v>
          </cell>
          <cell r="H504">
            <v>-8.7270000000000003</v>
          </cell>
        </row>
        <row r="505">
          <cell r="C505">
            <v>2703.5520000000001</v>
          </cell>
          <cell r="D505">
            <v>3.2160000000000002</v>
          </cell>
          <cell r="G505">
            <v>4598.8429999999998</v>
          </cell>
          <cell r="H505">
            <v>-7.4420000000000002</v>
          </cell>
        </row>
        <row r="506">
          <cell r="C506">
            <v>2709.5740000000001</v>
          </cell>
          <cell r="D506">
            <v>3.1789999999999998</v>
          </cell>
          <cell r="G506">
            <v>4609.7849999999999</v>
          </cell>
          <cell r="H506">
            <v>-6.569</v>
          </cell>
        </row>
        <row r="507">
          <cell r="C507">
            <v>2716.971</v>
          </cell>
          <cell r="D507">
            <v>3.1859999999999999</v>
          </cell>
          <cell r="G507">
            <v>4620.8919999999998</v>
          </cell>
          <cell r="H507">
            <v>-5.9749999999999996</v>
          </cell>
        </row>
        <row r="508">
          <cell r="C508">
            <v>2721.942</v>
          </cell>
          <cell r="D508">
            <v>3.089</v>
          </cell>
          <cell r="G508">
            <v>4647.3190000000004</v>
          </cell>
          <cell r="H508">
            <v>-5.7220000000000004</v>
          </cell>
        </row>
        <row r="509">
          <cell r="C509">
            <v>2727.364</v>
          </cell>
          <cell r="D509">
            <v>2.9940000000000002</v>
          </cell>
          <cell r="G509">
            <v>4665.8509999999997</v>
          </cell>
          <cell r="H509">
            <v>-5.6859999999999999</v>
          </cell>
        </row>
        <row r="510">
          <cell r="C510">
            <v>2730.4839999999999</v>
          </cell>
          <cell r="D510">
            <v>2.9780000000000002</v>
          </cell>
          <cell r="G510">
            <v>4687.973</v>
          </cell>
          <cell r="H510">
            <v>-5.7629999999999999</v>
          </cell>
        </row>
        <row r="511">
          <cell r="C511">
            <v>2734.5650000000001</v>
          </cell>
          <cell r="D511">
            <v>3.0489999999999999</v>
          </cell>
          <cell r="G511">
            <v>4707.107</v>
          </cell>
          <cell r="H511">
            <v>-5.4169999999999998</v>
          </cell>
        </row>
        <row r="512">
          <cell r="C512">
            <v>2737.81</v>
          </cell>
          <cell r="D512">
            <v>2.9870000000000001</v>
          </cell>
          <cell r="G512">
            <v>4712.2489999999998</v>
          </cell>
          <cell r="H512">
            <v>-5.3019999999999996</v>
          </cell>
        </row>
        <row r="513">
          <cell r="C513">
            <v>2742.415</v>
          </cell>
          <cell r="D513">
            <v>2.98</v>
          </cell>
          <cell r="G513">
            <v>4720.0550000000003</v>
          </cell>
          <cell r="H513">
            <v>-5.35</v>
          </cell>
        </row>
        <row r="514">
          <cell r="C514">
            <v>2747.0079999999998</v>
          </cell>
          <cell r="D514">
            <v>2.9489999999999998</v>
          </cell>
          <cell r="G514">
            <v>4726.4070000000002</v>
          </cell>
          <cell r="H514">
            <v>-5.34</v>
          </cell>
        </row>
        <row r="515">
          <cell r="C515">
            <v>2751.308</v>
          </cell>
          <cell r="D515">
            <v>2.9710000000000001</v>
          </cell>
          <cell r="G515">
            <v>4731.067</v>
          </cell>
          <cell r="H515">
            <v>-5.21</v>
          </cell>
        </row>
        <row r="516">
          <cell r="C516">
            <v>2755.2159999999999</v>
          </cell>
          <cell r="D516">
            <v>3.0129999999999999</v>
          </cell>
          <cell r="G516">
            <v>4735.2169999999996</v>
          </cell>
          <cell r="H516">
            <v>-5.3049999999999997</v>
          </cell>
        </row>
        <row r="517">
          <cell r="C517">
            <v>2760.3229999999999</v>
          </cell>
          <cell r="D517">
            <v>3.1440000000000001</v>
          </cell>
          <cell r="G517">
            <v>4740.7700000000004</v>
          </cell>
          <cell r="H517">
            <v>-5.4690000000000003</v>
          </cell>
        </row>
        <row r="518">
          <cell r="C518">
            <v>2764.4749999999999</v>
          </cell>
          <cell r="D518">
            <v>3.22</v>
          </cell>
          <cell r="G518">
            <v>4745.6120000000001</v>
          </cell>
          <cell r="H518">
            <v>-5.5510000000000002</v>
          </cell>
        </row>
        <row r="519">
          <cell r="C519">
            <v>2767.2849999999999</v>
          </cell>
          <cell r="D519">
            <v>3.2789999999999999</v>
          </cell>
          <cell r="G519">
            <v>4748.46</v>
          </cell>
          <cell r="H519">
            <v>-5.5380000000000003</v>
          </cell>
        </row>
        <row r="520">
          <cell r="C520">
            <v>2772.2809999999999</v>
          </cell>
          <cell r="D520">
            <v>3.2570000000000001</v>
          </cell>
          <cell r="G520">
            <v>4760.1260000000002</v>
          </cell>
          <cell r="H520">
            <v>-5.7149999999999999</v>
          </cell>
        </row>
        <row r="521">
          <cell r="C521">
            <v>2776.2089999999998</v>
          </cell>
          <cell r="D521">
            <v>3.254</v>
          </cell>
          <cell r="G521">
            <v>4765.5230000000001</v>
          </cell>
          <cell r="H521">
            <v>-5.7519999999999998</v>
          </cell>
        </row>
        <row r="522">
          <cell r="C522">
            <v>2781.4229999999998</v>
          </cell>
          <cell r="D522">
            <v>3.2160000000000002</v>
          </cell>
          <cell r="G522">
            <v>4773.2839999999997</v>
          </cell>
          <cell r="H522">
            <v>-5.8929999999999998</v>
          </cell>
        </row>
        <row r="523">
          <cell r="C523">
            <v>2789.0210000000002</v>
          </cell>
          <cell r="D523">
            <v>3.3</v>
          </cell>
          <cell r="G523">
            <v>4778.5969999999998</v>
          </cell>
          <cell r="H523">
            <v>-5.7869999999999999</v>
          </cell>
        </row>
        <row r="524">
          <cell r="C524">
            <v>2797.2359999999999</v>
          </cell>
          <cell r="D524">
            <v>3.2519999999999998</v>
          </cell>
          <cell r="G524">
            <v>4785.3289999999997</v>
          </cell>
          <cell r="H524">
            <v>-5.6360000000000001</v>
          </cell>
        </row>
        <row r="525">
          <cell r="C525">
            <v>2801.8919999999998</v>
          </cell>
          <cell r="D525">
            <v>3.169</v>
          </cell>
          <cell r="G525">
            <v>4789.8980000000001</v>
          </cell>
          <cell r="H525">
            <v>-5.5990000000000002</v>
          </cell>
        </row>
        <row r="526">
          <cell r="C526">
            <v>2833.578</v>
          </cell>
          <cell r="D526">
            <v>3.48</v>
          </cell>
          <cell r="G526">
            <v>4796.152</v>
          </cell>
          <cell r="H526">
            <v>-5.6539999999999999</v>
          </cell>
        </row>
        <row r="527">
          <cell r="C527">
            <v>2842.6030000000001</v>
          </cell>
          <cell r="D527">
            <v>3.3860000000000001</v>
          </cell>
          <cell r="G527">
            <v>4801.3289999999997</v>
          </cell>
          <cell r="H527">
            <v>-5.6379999999999999</v>
          </cell>
        </row>
        <row r="528">
          <cell r="C528">
            <v>2858.558</v>
          </cell>
          <cell r="D528">
            <v>3.4620000000000002</v>
          </cell>
          <cell r="G528">
            <v>4806.3029999999999</v>
          </cell>
          <cell r="H528">
            <v>-5.5990000000000002</v>
          </cell>
        </row>
        <row r="529">
          <cell r="C529">
            <v>2875.942</v>
          </cell>
          <cell r="D529">
            <v>3.673</v>
          </cell>
          <cell r="G529">
            <v>4812.5079999999998</v>
          </cell>
          <cell r="H529">
            <v>-5.7060000000000004</v>
          </cell>
        </row>
        <row r="530">
          <cell r="C530">
            <v>2893.4459999999999</v>
          </cell>
          <cell r="D530">
            <v>3.3959999999999999</v>
          </cell>
          <cell r="G530">
            <v>4817.2879999999996</v>
          </cell>
          <cell r="H530">
            <v>-5.6710000000000003</v>
          </cell>
        </row>
        <row r="531">
          <cell r="C531">
            <v>2904.5329999999999</v>
          </cell>
          <cell r="D531">
            <v>3.4860000000000002</v>
          </cell>
          <cell r="G531">
            <v>4823.0330000000004</v>
          </cell>
          <cell r="H531">
            <v>-5.7290000000000001</v>
          </cell>
        </row>
        <row r="532">
          <cell r="C532">
            <v>2921.5459999999998</v>
          </cell>
          <cell r="D532">
            <v>3.371</v>
          </cell>
          <cell r="G532">
            <v>4827.3789999999999</v>
          </cell>
          <cell r="H532">
            <v>-5.6559999999999997</v>
          </cell>
        </row>
        <row r="533">
          <cell r="C533">
            <v>2933.0610000000001</v>
          </cell>
          <cell r="D533">
            <v>3.5350000000000001</v>
          </cell>
          <cell r="G533">
            <v>4830.808</v>
          </cell>
          <cell r="H533">
            <v>-5.7080000000000002</v>
          </cell>
        </row>
        <row r="534">
          <cell r="C534">
            <v>2944.2449999999999</v>
          </cell>
          <cell r="D534">
            <v>3.742</v>
          </cell>
          <cell r="G534">
            <v>4836.4830000000002</v>
          </cell>
          <cell r="H534">
            <v>-5.6479999999999997</v>
          </cell>
        </row>
        <row r="535">
          <cell r="C535">
            <v>2955.3310000000001</v>
          </cell>
          <cell r="D535">
            <v>3.589</v>
          </cell>
          <cell r="G535">
            <v>4842.692</v>
          </cell>
          <cell r="H535">
            <v>-5.57</v>
          </cell>
        </row>
        <row r="536">
          <cell r="C536">
            <v>2961.116</v>
          </cell>
          <cell r="D536">
            <v>3.3719999999999999</v>
          </cell>
          <cell r="G536">
            <v>4848.7579999999998</v>
          </cell>
          <cell r="H536">
            <v>-5.47</v>
          </cell>
        </row>
        <row r="537">
          <cell r="C537">
            <v>2965.8</v>
          </cell>
          <cell r="D537">
            <v>3.3740000000000001</v>
          </cell>
          <cell r="G537">
            <v>4852.2030000000004</v>
          </cell>
          <cell r="H537">
            <v>-5.3959999999999999</v>
          </cell>
        </row>
        <row r="538">
          <cell r="C538">
            <v>2970.8820000000001</v>
          </cell>
          <cell r="D538">
            <v>3.4020000000000001</v>
          </cell>
          <cell r="G538">
            <v>4856.848</v>
          </cell>
          <cell r="H538">
            <v>-5.2320000000000002</v>
          </cell>
        </row>
        <row r="539">
          <cell r="C539">
            <v>2976.0680000000002</v>
          </cell>
          <cell r="D539">
            <v>3.3220000000000001</v>
          </cell>
          <cell r="G539">
            <v>4862.5529999999999</v>
          </cell>
          <cell r="H539">
            <v>-5.35</v>
          </cell>
        </row>
        <row r="540">
          <cell r="C540">
            <v>2981.8229999999999</v>
          </cell>
          <cell r="D540">
            <v>3.2450000000000001</v>
          </cell>
          <cell r="G540">
            <v>4866.1040000000003</v>
          </cell>
          <cell r="H540">
            <v>-5.2839999999999998</v>
          </cell>
        </row>
        <row r="541">
          <cell r="C541">
            <v>2985.2080000000001</v>
          </cell>
          <cell r="D541">
            <v>3.2839999999999998</v>
          </cell>
          <cell r="G541">
            <v>4870.4219999999996</v>
          </cell>
          <cell r="H541">
            <v>-5.2619999999999996</v>
          </cell>
        </row>
        <row r="542">
          <cell r="C542">
            <v>2990.3049999999998</v>
          </cell>
          <cell r="D542">
            <v>3.4889999999999999</v>
          </cell>
          <cell r="G542">
            <v>4876.1030000000001</v>
          </cell>
          <cell r="H542">
            <v>-5.2560000000000002</v>
          </cell>
        </row>
        <row r="543">
          <cell r="C543">
            <v>2996.6950000000002</v>
          </cell>
          <cell r="D543">
            <v>3.504</v>
          </cell>
          <cell r="G543">
            <v>4879.1350000000002</v>
          </cell>
          <cell r="H543">
            <v>-5.4459999999999997</v>
          </cell>
        </row>
        <row r="544">
          <cell r="C544">
            <v>3003.2240000000002</v>
          </cell>
          <cell r="D544">
            <v>3.3929999999999998</v>
          </cell>
          <cell r="G544">
            <v>4887.6270000000004</v>
          </cell>
          <cell r="H544">
            <v>-5.6929999999999996</v>
          </cell>
        </row>
        <row r="545">
          <cell r="C545">
            <v>3009.8440000000001</v>
          </cell>
          <cell r="D545">
            <v>3.4660000000000002</v>
          </cell>
          <cell r="G545">
            <v>4894.76</v>
          </cell>
          <cell r="H545">
            <v>-5.7359999999999998</v>
          </cell>
        </row>
        <row r="546">
          <cell r="C546">
            <v>3016.7220000000002</v>
          </cell>
          <cell r="D546">
            <v>3.2919999999999998</v>
          </cell>
          <cell r="G546">
            <v>4904.5600000000004</v>
          </cell>
          <cell r="H546">
            <v>-5.6319999999999997</v>
          </cell>
        </row>
        <row r="547">
          <cell r="C547">
            <v>3020.0410000000002</v>
          </cell>
          <cell r="D547">
            <v>3.2869999999999999</v>
          </cell>
          <cell r="G547">
            <v>4909.9979999999996</v>
          </cell>
          <cell r="H547">
            <v>-5.3860000000000001</v>
          </cell>
        </row>
        <row r="548">
          <cell r="C548">
            <v>3025.3879999999999</v>
          </cell>
          <cell r="D548">
            <v>3.4119999999999999</v>
          </cell>
          <cell r="G548">
            <v>4915.9859999999999</v>
          </cell>
          <cell r="H548">
            <v>-5.2370000000000001</v>
          </cell>
        </row>
        <row r="549">
          <cell r="C549">
            <v>3031.172</v>
          </cell>
          <cell r="D549">
            <v>3.387</v>
          </cell>
          <cell r="G549">
            <v>4920.6570000000002</v>
          </cell>
          <cell r="H549">
            <v>-5.1970000000000001</v>
          </cell>
        </row>
        <row r="550">
          <cell r="C550">
            <v>3036.0859999999998</v>
          </cell>
          <cell r="D550">
            <v>3.3410000000000002</v>
          </cell>
          <cell r="G550">
            <v>4924.5910000000003</v>
          </cell>
          <cell r="H550">
            <v>-5.1509999999999998</v>
          </cell>
        </row>
        <row r="551">
          <cell r="C551">
            <v>3042.0459999999998</v>
          </cell>
          <cell r="D551">
            <v>3.302</v>
          </cell>
          <cell r="G551">
            <v>4927.357</v>
          </cell>
          <cell r="H551">
            <v>-5.25</v>
          </cell>
        </row>
        <row r="552">
          <cell r="C552">
            <v>3045.7020000000002</v>
          </cell>
          <cell r="D552">
            <v>3.298</v>
          </cell>
          <cell r="G552">
            <v>4931.241</v>
          </cell>
          <cell r="H552">
            <v>-5.4160000000000004</v>
          </cell>
        </row>
        <row r="553">
          <cell r="C553">
            <v>3050.5120000000002</v>
          </cell>
          <cell r="D553">
            <v>3.294</v>
          </cell>
          <cell r="G553">
            <v>4937.13</v>
          </cell>
          <cell r="H553">
            <v>-6.12</v>
          </cell>
        </row>
        <row r="554">
          <cell r="C554">
            <v>3057.29</v>
          </cell>
          <cell r="D554">
            <v>3.2839999999999998</v>
          </cell>
          <cell r="G554">
            <v>4941.9170000000004</v>
          </cell>
          <cell r="H554">
            <v>-6.87</v>
          </cell>
        </row>
        <row r="555">
          <cell r="C555">
            <v>3066.125</v>
          </cell>
          <cell r="D555">
            <v>3.2839999999999998</v>
          </cell>
          <cell r="G555">
            <v>4961.808</v>
          </cell>
          <cell r="H555">
            <v>-8.375</v>
          </cell>
        </row>
        <row r="556">
          <cell r="C556">
            <v>3072.8249999999998</v>
          </cell>
          <cell r="D556">
            <v>3.1680000000000001</v>
          </cell>
          <cell r="G556">
            <v>4981.1559999999999</v>
          </cell>
          <cell r="H556">
            <v>-8.5540000000000003</v>
          </cell>
        </row>
        <row r="557">
          <cell r="C557">
            <v>3080.63</v>
          </cell>
          <cell r="D557">
            <v>3.2229999999999999</v>
          </cell>
          <cell r="G557">
            <v>5000.24</v>
          </cell>
          <cell r="H557">
            <v>-8.3840000000000003</v>
          </cell>
        </row>
        <row r="558">
          <cell r="C558">
            <v>3085.098</v>
          </cell>
          <cell r="D558">
            <v>3.1989999999999998</v>
          </cell>
          <cell r="G558">
            <v>5022.808</v>
          </cell>
          <cell r="H558">
            <v>-7.468</v>
          </cell>
        </row>
        <row r="559">
          <cell r="C559">
            <v>3091.692</v>
          </cell>
          <cell r="D559">
            <v>3.1240000000000001</v>
          </cell>
          <cell r="G559">
            <v>5043.7730000000001</v>
          </cell>
          <cell r="H559">
            <v>-6.4</v>
          </cell>
        </row>
        <row r="560">
          <cell r="C560">
            <v>3098.9749999999999</v>
          </cell>
          <cell r="D560">
            <v>3.0920000000000001</v>
          </cell>
          <cell r="G560">
            <v>5058.7849999999999</v>
          </cell>
          <cell r="H560">
            <v>-5.6230000000000002</v>
          </cell>
        </row>
        <row r="561">
          <cell r="C561">
            <v>3102.9630000000002</v>
          </cell>
          <cell r="D561">
            <v>3.0870000000000002</v>
          </cell>
          <cell r="G561">
            <v>5069.9759999999997</v>
          </cell>
          <cell r="H561">
            <v>-5.6280000000000001</v>
          </cell>
        </row>
        <row r="562">
          <cell r="C562">
            <v>3107.6</v>
          </cell>
          <cell r="D562">
            <v>3.125</v>
          </cell>
          <cell r="G562">
            <v>5089.3360000000002</v>
          </cell>
          <cell r="H562">
            <v>-5.7830000000000004</v>
          </cell>
        </row>
        <row r="563">
          <cell r="C563">
            <v>3113.94</v>
          </cell>
          <cell r="D563">
            <v>3.218</v>
          </cell>
          <cell r="G563">
            <v>5105.0349999999999</v>
          </cell>
          <cell r="H563">
            <v>-6.4169999999999998</v>
          </cell>
        </row>
        <row r="564">
          <cell r="C564">
            <v>3122.79</v>
          </cell>
          <cell r="D564">
            <v>3.3650000000000002</v>
          </cell>
          <cell r="G564">
            <v>5117.4229999999998</v>
          </cell>
          <cell r="H564">
            <v>-7.6340000000000003</v>
          </cell>
        </row>
        <row r="565">
          <cell r="C565">
            <v>3134.4250000000002</v>
          </cell>
          <cell r="D565">
            <v>3.5350000000000001</v>
          </cell>
          <cell r="G565">
            <v>5124.8530000000001</v>
          </cell>
          <cell r="H565">
            <v>-8.7170000000000005</v>
          </cell>
        </row>
        <row r="566">
          <cell r="C566">
            <v>3153.3690000000001</v>
          </cell>
          <cell r="D566">
            <v>3.22</v>
          </cell>
          <cell r="G566">
            <v>5130.2299999999996</v>
          </cell>
          <cell r="H566">
            <v>-9.6620000000000008</v>
          </cell>
        </row>
        <row r="567">
          <cell r="C567">
            <v>3159.261</v>
          </cell>
          <cell r="D567">
            <v>3.1779999999999999</v>
          </cell>
          <cell r="G567">
            <v>5134.6229999999996</v>
          </cell>
          <cell r="H567">
            <v>-10.624000000000001</v>
          </cell>
        </row>
        <row r="568">
          <cell r="C568">
            <v>3182.107</v>
          </cell>
          <cell r="D568">
            <v>2.9790000000000001</v>
          </cell>
          <cell r="G568">
            <v>5138.4970000000003</v>
          </cell>
          <cell r="H568">
            <v>-11.375999999999999</v>
          </cell>
        </row>
        <row r="569">
          <cell r="C569">
            <v>3207.3090000000002</v>
          </cell>
          <cell r="D569">
            <v>2.8530000000000002</v>
          </cell>
          <cell r="G569">
            <v>5143.5209999999997</v>
          </cell>
          <cell r="H569">
            <v>-12.346</v>
          </cell>
        </row>
        <row r="570">
          <cell r="C570">
            <v>3219.9769999999999</v>
          </cell>
          <cell r="D570">
            <v>3.0259999999999998</v>
          </cell>
          <cell r="G570">
            <v>5147.348</v>
          </cell>
          <cell r="H570">
            <v>-13.111000000000001</v>
          </cell>
        </row>
        <row r="571">
          <cell r="C571">
            <v>3224.1970000000001</v>
          </cell>
          <cell r="D571">
            <v>2.8980000000000001</v>
          </cell>
          <cell r="G571">
            <v>5150.9769999999999</v>
          </cell>
          <cell r="H571">
            <v>-13.694000000000001</v>
          </cell>
        </row>
        <row r="572">
          <cell r="C572">
            <v>3229.4189999999999</v>
          </cell>
          <cell r="D572">
            <v>3.0339999999999998</v>
          </cell>
          <cell r="G572">
            <v>5153.4880000000003</v>
          </cell>
          <cell r="H572">
            <v>-14.183</v>
          </cell>
        </row>
        <row r="573">
          <cell r="C573">
            <v>3234.288</v>
          </cell>
          <cell r="D573">
            <v>2.9409999999999998</v>
          </cell>
          <cell r="G573">
            <v>5157.1450000000004</v>
          </cell>
          <cell r="H573">
            <v>-14.79</v>
          </cell>
        </row>
        <row r="574">
          <cell r="C574">
            <v>3241.0970000000002</v>
          </cell>
          <cell r="D574">
            <v>2.7210000000000001</v>
          </cell>
          <cell r="G574">
            <v>5159.9830000000002</v>
          </cell>
          <cell r="H574">
            <v>-15.196999999999999</v>
          </cell>
        </row>
        <row r="575">
          <cell r="C575">
            <v>3250.5529999999999</v>
          </cell>
          <cell r="D575">
            <v>2.5710000000000002</v>
          </cell>
          <cell r="G575">
            <v>5164.5020000000004</v>
          </cell>
          <cell r="H575">
            <v>-15.798999999999999</v>
          </cell>
        </row>
        <row r="576">
          <cell r="C576">
            <v>3253.9209999999998</v>
          </cell>
          <cell r="D576">
            <v>2.4329999999999998</v>
          </cell>
          <cell r="G576">
            <v>5168.8630000000003</v>
          </cell>
          <cell r="H576">
            <v>-16.46</v>
          </cell>
        </row>
        <row r="577">
          <cell r="C577">
            <v>3260.8240000000001</v>
          </cell>
          <cell r="D577">
            <v>2.3889999999999998</v>
          </cell>
          <cell r="G577">
            <v>5174.0619999999999</v>
          </cell>
          <cell r="H577">
            <v>-16.902000000000001</v>
          </cell>
        </row>
        <row r="578">
          <cell r="C578">
            <v>3265.61</v>
          </cell>
          <cell r="D578">
            <v>2.4430000000000001</v>
          </cell>
          <cell r="G578">
            <v>5179.4390000000003</v>
          </cell>
          <cell r="H578">
            <v>-17.177</v>
          </cell>
        </row>
        <row r="579">
          <cell r="C579">
            <v>3267.2620000000002</v>
          </cell>
          <cell r="D579">
            <v>2.4500000000000002</v>
          </cell>
          <cell r="G579">
            <v>5184.259</v>
          </cell>
          <cell r="H579">
            <v>-17.363</v>
          </cell>
        </row>
        <row r="580">
          <cell r="C580">
            <v>3270.8829999999998</v>
          </cell>
          <cell r="D580">
            <v>2.4289999999999998</v>
          </cell>
          <cell r="G580">
            <v>5188.9979999999996</v>
          </cell>
          <cell r="H580">
            <v>-17.638999999999999</v>
          </cell>
        </row>
        <row r="581">
          <cell r="C581">
            <v>3274.8809999999999</v>
          </cell>
          <cell r="D581">
            <v>2.496</v>
          </cell>
          <cell r="G581">
            <v>5191.88</v>
          </cell>
          <cell r="H581">
            <v>-17.725000000000001</v>
          </cell>
        </row>
        <row r="582">
          <cell r="C582">
            <v>3279.556</v>
          </cell>
          <cell r="D582">
            <v>2.4340000000000002</v>
          </cell>
          <cell r="G582">
            <v>5195.6629999999996</v>
          </cell>
          <cell r="H582">
            <v>-17.890999999999998</v>
          </cell>
        </row>
        <row r="583">
          <cell r="C583">
            <v>3282.26</v>
          </cell>
          <cell r="D583">
            <v>2.5289999999999999</v>
          </cell>
          <cell r="G583">
            <v>5200.2920000000004</v>
          </cell>
          <cell r="H583">
            <v>-18.146999999999998</v>
          </cell>
        </row>
        <row r="584">
          <cell r="C584">
            <v>3284.8310000000001</v>
          </cell>
          <cell r="D584">
            <v>2.5819999999999999</v>
          </cell>
          <cell r="G584">
            <v>5204.6379999999999</v>
          </cell>
          <cell r="H584">
            <v>-18.126000000000001</v>
          </cell>
        </row>
        <row r="585">
          <cell r="C585">
            <v>3287.3130000000001</v>
          </cell>
          <cell r="D585">
            <v>2.5739999999999998</v>
          </cell>
          <cell r="G585">
            <v>5208.951</v>
          </cell>
          <cell r="H585">
            <v>-18.134</v>
          </cell>
        </row>
        <row r="586">
          <cell r="C586">
            <v>3290.8560000000002</v>
          </cell>
          <cell r="D586">
            <v>2.6589999999999998</v>
          </cell>
          <cell r="G586">
            <v>5211.6400000000003</v>
          </cell>
          <cell r="H586">
            <v>-18.163</v>
          </cell>
        </row>
        <row r="587">
          <cell r="C587">
            <v>3294.57</v>
          </cell>
          <cell r="D587">
            <v>2.6579999999999999</v>
          </cell>
          <cell r="G587">
            <v>5217.3739999999998</v>
          </cell>
          <cell r="H587">
            <v>-17.952999999999999</v>
          </cell>
        </row>
        <row r="588">
          <cell r="C588">
            <v>3297.8960000000002</v>
          </cell>
          <cell r="D588">
            <v>2.6989999999999998</v>
          </cell>
          <cell r="G588">
            <v>5223.0420000000004</v>
          </cell>
          <cell r="H588">
            <v>-17.667999999999999</v>
          </cell>
        </row>
        <row r="589">
          <cell r="C589">
            <v>3301.4540000000002</v>
          </cell>
          <cell r="D589">
            <v>2.7080000000000002</v>
          </cell>
          <cell r="G589">
            <v>5226.29</v>
          </cell>
          <cell r="H589">
            <v>-17.643000000000001</v>
          </cell>
        </row>
        <row r="590">
          <cell r="C590">
            <v>3305.1570000000002</v>
          </cell>
          <cell r="D590">
            <v>2.7229999999999999</v>
          </cell>
          <cell r="G590">
            <v>5229.4639999999999</v>
          </cell>
          <cell r="H590">
            <v>-17.411000000000001</v>
          </cell>
        </row>
        <row r="591">
          <cell r="C591">
            <v>3309.2130000000002</v>
          </cell>
          <cell r="D591">
            <v>2.6909999999999998</v>
          </cell>
          <cell r="G591">
            <v>5232.915</v>
          </cell>
          <cell r="H591">
            <v>-17.167999999999999</v>
          </cell>
        </row>
        <row r="592">
          <cell r="C592">
            <v>3313.0219999999999</v>
          </cell>
          <cell r="D592">
            <v>2.6920000000000002</v>
          </cell>
          <cell r="G592">
            <v>5238.1679999999997</v>
          </cell>
          <cell r="H592">
            <v>-16.693999999999999</v>
          </cell>
        </row>
        <row r="593">
          <cell r="C593">
            <v>3317.4319999999998</v>
          </cell>
          <cell r="D593">
            <v>2.6589999999999998</v>
          </cell>
          <cell r="G593">
            <v>5242.5690000000004</v>
          </cell>
          <cell r="H593">
            <v>-16.283999999999999</v>
          </cell>
        </row>
        <row r="594">
          <cell r="C594">
            <v>3322.4430000000002</v>
          </cell>
          <cell r="D594">
            <v>2.6240000000000001</v>
          </cell>
          <cell r="G594">
            <v>5246.7790000000005</v>
          </cell>
          <cell r="H594">
            <v>-15.930999999999999</v>
          </cell>
        </row>
        <row r="595">
          <cell r="C595">
            <v>3326.3150000000001</v>
          </cell>
          <cell r="D595">
            <v>2.698</v>
          </cell>
          <cell r="G595">
            <v>5249.8980000000001</v>
          </cell>
          <cell r="H595">
            <v>-15.532999999999999</v>
          </cell>
        </row>
        <row r="596">
          <cell r="C596">
            <v>3332.7109999999998</v>
          </cell>
          <cell r="D596">
            <v>2.6859999999999999</v>
          </cell>
          <cell r="G596">
            <v>5255.53</v>
          </cell>
          <cell r="H596">
            <v>-14.813000000000001</v>
          </cell>
        </row>
        <row r="597">
          <cell r="C597">
            <v>3336.864</v>
          </cell>
          <cell r="D597">
            <v>2.6869999999999998</v>
          </cell>
          <cell r="G597">
            <v>5258.5829999999996</v>
          </cell>
          <cell r="H597">
            <v>-14.484999999999999</v>
          </cell>
        </row>
        <row r="598">
          <cell r="C598">
            <v>3342.4029999999998</v>
          </cell>
          <cell r="D598">
            <v>2.7450000000000001</v>
          </cell>
          <cell r="G598">
            <v>5261.7879999999996</v>
          </cell>
          <cell r="H598">
            <v>-13.978</v>
          </cell>
        </row>
        <row r="599">
          <cell r="C599">
            <v>3347.5590000000002</v>
          </cell>
          <cell r="D599">
            <v>2.7869999999999999</v>
          </cell>
          <cell r="G599">
            <v>5264.5039999999999</v>
          </cell>
          <cell r="H599">
            <v>-13.472</v>
          </cell>
        </row>
        <row r="600">
          <cell r="C600">
            <v>3351.596</v>
          </cell>
          <cell r="D600">
            <v>2.8039999999999998</v>
          </cell>
          <cell r="G600">
            <v>5268.2529999999997</v>
          </cell>
          <cell r="H600">
            <v>-12.907999999999999</v>
          </cell>
        </row>
        <row r="601">
          <cell r="C601">
            <v>3358.7350000000001</v>
          </cell>
          <cell r="D601">
            <v>2.85</v>
          </cell>
          <cell r="G601">
            <v>5271.0550000000003</v>
          </cell>
          <cell r="H601">
            <v>-12.393000000000001</v>
          </cell>
        </row>
        <row r="602">
          <cell r="C602">
            <v>3370.078</v>
          </cell>
          <cell r="D602">
            <v>2.8359999999999999</v>
          </cell>
          <cell r="G602">
            <v>5273.0020000000004</v>
          </cell>
          <cell r="H602">
            <v>-12.085000000000001</v>
          </cell>
        </row>
        <row r="603">
          <cell r="C603">
            <v>3379.5569999999998</v>
          </cell>
          <cell r="D603">
            <v>2.8039999999999998</v>
          </cell>
          <cell r="G603">
            <v>5283.7939999999999</v>
          </cell>
          <cell r="H603">
            <v>-10.34</v>
          </cell>
        </row>
        <row r="604">
          <cell r="C604">
            <v>3388.538</v>
          </cell>
          <cell r="D604">
            <v>2.9089999999999998</v>
          </cell>
          <cell r="G604">
            <v>5299.0420000000004</v>
          </cell>
          <cell r="H604">
            <v>-8.1859999999999999</v>
          </cell>
        </row>
        <row r="605">
          <cell r="C605">
            <v>3399.027</v>
          </cell>
          <cell r="D605">
            <v>2.863</v>
          </cell>
          <cell r="G605">
            <v>5309.9610000000002</v>
          </cell>
          <cell r="H605">
            <v>-7.0439999999999996</v>
          </cell>
        </row>
        <row r="606">
          <cell r="C606">
            <v>3402.2020000000002</v>
          </cell>
          <cell r="D606">
            <v>2.887</v>
          </cell>
          <cell r="G606">
            <v>5313.0619999999999</v>
          </cell>
          <cell r="H606">
            <v>-6.7</v>
          </cell>
        </row>
        <row r="607">
          <cell r="C607">
            <v>3406.6</v>
          </cell>
          <cell r="D607">
            <v>2.9220000000000002</v>
          </cell>
          <cell r="G607">
            <v>5318.0129999999999</v>
          </cell>
          <cell r="H607">
            <v>-6.2850000000000001</v>
          </cell>
        </row>
        <row r="608">
          <cell r="C608">
            <v>3409.4450000000002</v>
          </cell>
          <cell r="D608">
            <v>2.976</v>
          </cell>
          <cell r="G608">
            <v>5322.0320000000002</v>
          </cell>
          <cell r="H608">
            <v>-5.9729999999999999</v>
          </cell>
        </row>
        <row r="609">
          <cell r="C609">
            <v>3418.08</v>
          </cell>
          <cell r="D609">
            <v>2.9620000000000002</v>
          </cell>
          <cell r="G609">
            <v>5327.7610000000004</v>
          </cell>
          <cell r="H609">
            <v>-5.7220000000000004</v>
          </cell>
        </row>
        <row r="610">
          <cell r="C610">
            <v>3424.3470000000002</v>
          </cell>
          <cell r="D610">
            <v>3.09</v>
          </cell>
          <cell r="G610">
            <v>5335.2309999999998</v>
          </cell>
          <cell r="H610">
            <v>-5.67</v>
          </cell>
        </row>
        <row r="611">
          <cell r="C611">
            <v>3433.9270000000001</v>
          </cell>
          <cell r="D611">
            <v>3.0569999999999999</v>
          </cell>
          <cell r="G611">
            <v>5339.88</v>
          </cell>
          <cell r="H611">
            <v>-6.0039999999999996</v>
          </cell>
        </row>
        <row r="612">
          <cell r="C612">
            <v>3444.44</v>
          </cell>
          <cell r="D612">
            <v>3.1779999999999999</v>
          </cell>
          <cell r="G612">
            <v>5345.1450000000004</v>
          </cell>
          <cell r="H612">
            <v>-6.5750000000000002</v>
          </cell>
        </row>
        <row r="613">
          <cell r="C613">
            <v>3458.98</v>
          </cell>
          <cell r="D613">
            <v>3.22</v>
          </cell>
          <cell r="G613">
            <v>5347.835</v>
          </cell>
          <cell r="H613">
            <v>-7.008</v>
          </cell>
        </row>
        <row r="614">
          <cell r="C614">
            <v>3474.1509999999998</v>
          </cell>
          <cell r="D614">
            <v>3.2519999999999998</v>
          </cell>
          <cell r="G614">
            <v>5353.4759999999997</v>
          </cell>
          <cell r="H614">
            <v>-8.0310000000000006</v>
          </cell>
        </row>
        <row r="615">
          <cell r="C615">
            <v>3489.3679999999999</v>
          </cell>
          <cell r="D615">
            <v>3.2919999999999998</v>
          </cell>
          <cell r="G615">
            <v>5356.8549999999996</v>
          </cell>
          <cell r="H615">
            <v>-8.6850000000000005</v>
          </cell>
        </row>
        <row r="616">
          <cell r="C616">
            <v>3502.4540000000002</v>
          </cell>
          <cell r="D616">
            <v>3.37</v>
          </cell>
          <cell r="G616">
            <v>5362.6390000000001</v>
          </cell>
          <cell r="H616">
            <v>-9.9109999999999996</v>
          </cell>
        </row>
        <row r="617">
          <cell r="C617">
            <v>3514.46</v>
          </cell>
          <cell r="D617">
            <v>3.343</v>
          </cell>
          <cell r="G617">
            <v>5366.0889999999999</v>
          </cell>
          <cell r="H617">
            <v>-10.768000000000001</v>
          </cell>
        </row>
        <row r="618">
          <cell r="C618">
            <v>3526.4409999999998</v>
          </cell>
          <cell r="D618">
            <v>3.415</v>
          </cell>
          <cell r="G618">
            <v>5371.9390000000003</v>
          </cell>
          <cell r="H618">
            <v>-12.204000000000001</v>
          </cell>
        </row>
        <row r="619">
          <cell r="C619">
            <v>3536.6210000000001</v>
          </cell>
          <cell r="D619">
            <v>3.395</v>
          </cell>
          <cell r="G619">
            <v>5393.1289999999999</v>
          </cell>
          <cell r="H619">
            <v>-15.907</v>
          </cell>
        </row>
        <row r="620">
          <cell r="C620">
            <v>3547.7220000000002</v>
          </cell>
          <cell r="D620">
            <v>3.524</v>
          </cell>
          <cell r="G620">
            <v>5413.7439999999997</v>
          </cell>
          <cell r="H620">
            <v>-17.338000000000001</v>
          </cell>
        </row>
        <row r="621">
          <cell r="C621">
            <v>3559.65</v>
          </cell>
          <cell r="D621">
            <v>3.5019999999999998</v>
          </cell>
          <cell r="G621">
            <v>5429.6319999999996</v>
          </cell>
          <cell r="H621">
            <v>-17.352</v>
          </cell>
        </row>
        <row r="622">
          <cell r="C622">
            <v>3569.9189999999999</v>
          </cell>
          <cell r="D622">
            <v>3.4369999999999998</v>
          </cell>
          <cell r="G622">
            <v>5441.643</v>
          </cell>
          <cell r="H622">
            <v>-16.358000000000001</v>
          </cell>
        </row>
        <row r="623">
          <cell r="C623">
            <v>3590.1660000000002</v>
          </cell>
          <cell r="D623">
            <v>2.4620000000000002</v>
          </cell>
          <cell r="G623">
            <v>5451.3</v>
          </cell>
          <cell r="H623">
            <v>-15.157</v>
          </cell>
        </row>
        <row r="624">
          <cell r="C624">
            <v>3599.7930000000001</v>
          </cell>
          <cell r="D624">
            <v>2.1019999999999999</v>
          </cell>
          <cell r="G624">
            <v>5461.808</v>
          </cell>
          <cell r="H624">
            <v>-13.858000000000001</v>
          </cell>
        </row>
        <row r="625">
          <cell r="C625">
            <v>3603.68</v>
          </cell>
          <cell r="D625">
            <v>1.9059999999999999</v>
          </cell>
          <cell r="G625">
            <v>5466.9639999999999</v>
          </cell>
          <cell r="H625">
            <v>-13.21</v>
          </cell>
        </row>
        <row r="626">
          <cell r="C626">
            <v>3607.355</v>
          </cell>
          <cell r="D626">
            <v>1.9790000000000001</v>
          </cell>
          <cell r="G626">
            <v>5472.7290000000003</v>
          </cell>
          <cell r="H626">
            <v>-12.536</v>
          </cell>
        </row>
        <row r="627">
          <cell r="C627">
            <v>3613.9070000000002</v>
          </cell>
          <cell r="D627">
            <v>2.1269999999999998</v>
          </cell>
          <cell r="G627">
            <v>5478.7950000000001</v>
          </cell>
          <cell r="H627">
            <v>-11.743</v>
          </cell>
        </row>
        <row r="628">
          <cell r="C628">
            <v>3618.1019999999999</v>
          </cell>
          <cell r="D628">
            <v>2.177</v>
          </cell>
          <cell r="G628">
            <v>5482.6639999999998</v>
          </cell>
          <cell r="H628">
            <v>-11.307</v>
          </cell>
        </row>
        <row r="629">
          <cell r="C629">
            <v>3620.7449999999999</v>
          </cell>
          <cell r="D629">
            <v>2.3839999999999999</v>
          </cell>
          <cell r="G629">
            <v>5492.4610000000002</v>
          </cell>
          <cell r="H629">
            <v>-10.188000000000001</v>
          </cell>
        </row>
        <row r="630">
          <cell r="C630">
            <v>3626.0839999999998</v>
          </cell>
          <cell r="D630">
            <v>2.5209999999999999</v>
          </cell>
          <cell r="G630">
            <v>5497.8360000000002</v>
          </cell>
          <cell r="H630">
            <v>-9.5449999999999999</v>
          </cell>
        </row>
        <row r="631">
          <cell r="C631">
            <v>3633.636</v>
          </cell>
          <cell r="D631">
            <v>2.7450000000000001</v>
          </cell>
          <cell r="G631">
            <v>5502.2749999999996</v>
          </cell>
          <cell r="H631">
            <v>-9.1010000000000009</v>
          </cell>
        </row>
        <row r="632">
          <cell r="C632">
            <v>3637.788</v>
          </cell>
          <cell r="D632">
            <v>2.7170000000000001</v>
          </cell>
          <cell r="G632">
            <v>5506.82</v>
          </cell>
          <cell r="H632">
            <v>-8.6370000000000005</v>
          </cell>
        </row>
        <row r="633">
          <cell r="C633">
            <v>3644.364</v>
          </cell>
          <cell r="D633">
            <v>3.0609999999999999</v>
          </cell>
          <cell r="G633">
            <v>5511.5479999999998</v>
          </cell>
          <cell r="H633">
            <v>-8.1549999999999994</v>
          </cell>
        </row>
        <row r="634">
          <cell r="C634">
            <v>3653.99</v>
          </cell>
          <cell r="D634">
            <v>3.17</v>
          </cell>
          <cell r="G634">
            <v>5516.87</v>
          </cell>
          <cell r="H634">
            <v>-7.69</v>
          </cell>
        </row>
        <row r="635">
          <cell r="C635">
            <v>3659.3809999999999</v>
          </cell>
          <cell r="D635">
            <v>3.1619999999999999</v>
          </cell>
          <cell r="G635">
            <v>5522.2160000000003</v>
          </cell>
          <cell r="H635">
            <v>-7.3140000000000001</v>
          </cell>
        </row>
        <row r="636">
          <cell r="C636">
            <v>3666.5340000000001</v>
          </cell>
          <cell r="D636">
            <v>3.1110000000000002</v>
          </cell>
          <cell r="G636">
            <v>5525.6120000000001</v>
          </cell>
          <cell r="H636">
            <v>-7.1070000000000002</v>
          </cell>
        </row>
        <row r="637">
          <cell r="C637">
            <v>3675.2440000000001</v>
          </cell>
          <cell r="D637">
            <v>3.1629999999999998</v>
          </cell>
          <cell r="G637">
            <v>5527.7610000000004</v>
          </cell>
          <cell r="H637">
            <v>-7.0549999999999997</v>
          </cell>
        </row>
        <row r="638">
          <cell r="C638">
            <v>3685.076</v>
          </cell>
          <cell r="D638">
            <v>3.266</v>
          </cell>
          <cell r="G638">
            <v>5531.3990000000003</v>
          </cell>
          <cell r="H638">
            <v>-6.827</v>
          </cell>
        </row>
        <row r="639">
          <cell r="C639">
            <v>3702.8850000000002</v>
          </cell>
          <cell r="D639">
            <v>3.2869999999999999</v>
          </cell>
          <cell r="G639">
            <v>5536.8310000000001</v>
          </cell>
          <cell r="H639">
            <v>-6.7229999999999999</v>
          </cell>
        </row>
        <row r="640">
          <cell r="C640">
            <v>3719.0590000000002</v>
          </cell>
          <cell r="D640">
            <v>3.419</v>
          </cell>
          <cell r="G640">
            <v>5540.9470000000001</v>
          </cell>
          <cell r="H640">
            <v>-6.58</v>
          </cell>
        </row>
        <row r="641">
          <cell r="C641">
            <v>3747.2809999999999</v>
          </cell>
          <cell r="D641">
            <v>3.702</v>
          </cell>
          <cell r="G641">
            <v>5548.44</v>
          </cell>
          <cell r="H641">
            <v>-6.0490000000000004</v>
          </cell>
        </row>
        <row r="642">
          <cell r="C642">
            <v>3751.596</v>
          </cell>
          <cell r="D642">
            <v>3.7320000000000002</v>
          </cell>
          <cell r="G642">
            <v>5557.1019999999999</v>
          </cell>
          <cell r="H642">
            <v>-5.5549999999999997</v>
          </cell>
        </row>
        <row r="643">
          <cell r="C643">
            <v>3756.5390000000002</v>
          </cell>
          <cell r="D643">
            <v>3.71</v>
          </cell>
          <cell r="G643">
            <v>5561.866</v>
          </cell>
          <cell r="H643">
            <v>-5.282</v>
          </cell>
        </row>
        <row r="644">
          <cell r="C644">
            <v>3763.1930000000002</v>
          </cell>
          <cell r="D644">
            <v>3.851</v>
          </cell>
          <cell r="G644">
            <v>5566.2380000000003</v>
          </cell>
          <cell r="H644">
            <v>-5.1609999999999996</v>
          </cell>
        </row>
        <row r="645">
          <cell r="C645">
            <v>3769.1570000000002</v>
          </cell>
          <cell r="D645">
            <v>3.706</v>
          </cell>
          <cell r="G645">
            <v>5569.3549999999996</v>
          </cell>
          <cell r="H645">
            <v>-5.1029999999999998</v>
          </cell>
        </row>
        <row r="646">
          <cell r="C646">
            <v>3773.9789999999998</v>
          </cell>
          <cell r="D646">
            <v>3.6720000000000002</v>
          </cell>
          <cell r="G646">
            <v>5573.48</v>
          </cell>
          <cell r="H646">
            <v>-5.1879999999999997</v>
          </cell>
        </row>
        <row r="647">
          <cell r="C647">
            <v>3779.8069999999998</v>
          </cell>
          <cell r="D647">
            <v>3.8639999999999999</v>
          </cell>
          <cell r="G647">
            <v>5576.902</v>
          </cell>
          <cell r="H647">
            <v>-5.4820000000000002</v>
          </cell>
        </row>
        <row r="648">
          <cell r="C648">
            <v>3786.2669999999998</v>
          </cell>
          <cell r="D648">
            <v>3.7810000000000001</v>
          </cell>
          <cell r="G648">
            <v>5594.2179999999998</v>
          </cell>
          <cell r="H648">
            <v>-5.8570000000000002</v>
          </cell>
        </row>
        <row r="649">
          <cell r="C649">
            <v>3790.4690000000001</v>
          </cell>
          <cell r="D649">
            <v>3.7679999999999998</v>
          </cell>
          <cell r="G649">
            <v>5611.3590000000004</v>
          </cell>
          <cell r="H649">
            <v>-5.9210000000000003</v>
          </cell>
        </row>
        <row r="650">
          <cell r="C650">
            <v>3794.9630000000002</v>
          </cell>
          <cell r="D650">
            <v>3.722</v>
          </cell>
          <cell r="G650">
            <v>5626.8940000000002</v>
          </cell>
          <cell r="H650">
            <v>-5.8959999999999999</v>
          </cell>
        </row>
        <row r="651">
          <cell r="C651">
            <v>3800.56</v>
          </cell>
          <cell r="D651">
            <v>3.6880000000000002</v>
          </cell>
          <cell r="G651">
            <v>5641.8639999999996</v>
          </cell>
          <cell r="H651">
            <v>-5.8920000000000003</v>
          </cell>
        </row>
        <row r="652">
          <cell r="C652">
            <v>3807.183</v>
          </cell>
          <cell r="D652">
            <v>3.5489999999999999</v>
          </cell>
          <cell r="G652">
            <v>5654.5460000000003</v>
          </cell>
          <cell r="H652">
            <v>-6.0010000000000003</v>
          </cell>
        </row>
        <row r="653">
          <cell r="C653">
            <v>3811.0839999999998</v>
          </cell>
          <cell r="D653">
            <v>3.5710000000000002</v>
          </cell>
          <cell r="G653">
            <v>5669.9409999999998</v>
          </cell>
          <cell r="H653">
            <v>-5.8470000000000004</v>
          </cell>
        </row>
        <row r="654">
          <cell r="C654">
            <v>3816.3220000000001</v>
          </cell>
          <cell r="D654">
            <v>3.6749999999999998</v>
          </cell>
          <cell r="G654">
            <v>5689.3739999999998</v>
          </cell>
          <cell r="H654">
            <v>-5.9059999999999997</v>
          </cell>
        </row>
        <row r="655">
          <cell r="C655">
            <v>3822.5569999999998</v>
          </cell>
          <cell r="D655">
            <v>3.6829999999999998</v>
          </cell>
          <cell r="G655">
            <v>5701.8729999999996</v>
          </cell>
          <cell r="H655">
            <v>-5.9470000000000001</v>
          </cell>
        </row>
        <row r="656">
          <cell r="C656">
            <v>3826.0970000000002</v>
          </cell>
          <cell r="D656">
            <v>3.742</v>
          </cell>
          <cell r="G656">
            <v>5715.1750000000002</v>
          </cell>
          <cell r="H656">
            <v>-5.8540000000000001</v>
          </cell>
        </row>
        <row r="657">
          <cell r="C657">
            <v>3832.6190000000001</v>
          </cell>
          <cell r="D657">
            <v>3.669</v>
          </cell>
          <cell r="G657">
            <v>5727.4589999999998</v>
          </cell>
          <cell r="H657">
            <v>-5.7329999999999997</v>
          </cell>
        </row>
        <row r="658">
          <cell r="C658">
            <v>3837.1129999999998</v>
          </cell>
          <cell r="D658">
            <v>3.6219999999999999</v>
          </cell>
          <cell r="G658">
            <v>5745.84</v>
          </cell>
          <cell r="H658">
            <v>-5.8639999999999999</v>
          </cell>
        </row>
        <row r="659">
          <cell r="C659">
            <v>3841.4670000000001</v>
          </cell>
          <cell r="D659">
            <v>3.5819999999999999</v>
          </cell>
          <cell r="G659">
            <v>5765.6350000000002</v>
          </cell>
          <cell r="H659">
            <v>-6.1710000000000003</v>
          </cell>
        </row>
        <row r="660">
          <cell r="C660">
            <v>3845.5610000000001</v>
          </cell>
          <cell r="D660">
            <v>3.7120000000000002</v>
          </cell>
          <cell r="G660">
            <v>5786.1869999999999</v>
          </cell>
          <cell r="H660">
            <v>-6.07</v>
          </cell>
        </row>
        <row r="661">
          <cell r="C661">
            <v>3849.1129999999998</v>
          </cell>
          <cell r="D661">
            <v>3.637</v>
          </cell>
          <cell r="G661">
            <v>5801.7939999999999</v>
          </cell>
          <cell r="H661">
            <v>-6.0380000000000003</v>
          </cell>
        </row>
        <row r="662">
          <cell r="C662">
            <v>3854.3130000000001</v>
          </cell>
          <cell r="D662">
            <v>3.6030000000000002</v>
          </cell>
          <cell r="G662">
            <v>5819.223</v>
          </cell>
          <cell r="H662">
            <v>-6.0679999999999996</v>
          </cell>
        </row>
        <row r="663">
          <cell r="C663">
            <v>3857.4630000000002</v>
          </cell>
          <cell r="D663">
            <v>3.51</v>
          </cell>
          <cell r="G663">
            <v>5834.9009999999998</v>
          </cell>
          <cell r="H663">
            <v>-6.0490000000000004</v>
          </cell>
        </row>
        <row r="664">
          <cell r="C664">
            <v>3862.54</v>
          </cell>
          <cell r="D664">
            <v>2.9550000000000001</v>
          </cell>
          <cell r="G664">
            <v>5854.94</v>
          </cell>
          <cell r="H664">
            <v>-5.9749999999999996</v>
          </cell>
        </row>
        <row r="665">
          <cell r="C665">
            <v>3869.1590000000001</v>
          </cell>
          <cell r="D665">
            <v>2.7160000000000002</v>
          </cell>
          <cell r="G665">
            <v>5875.9480000000003</v>
          </cell>
          <cell r="H665">
            <v>-5.7069999999999999</v>
          </cell>
        </row>
        <row r="666">
          <cell r="C666">
            <v>3875.585</v>
          </cell>
          <cell r="D666">
            <v>2.5409999999999999</v>
          </cell>
          <cell r="G666">
            <v>5902.1620000000003</v>
          </cell>
          <cell r="H666">
            <v>-5.5510000000000002</v>
          </cell>
        </row>
        <row r="667">
          <cell r="C667">
            <v>3884.5990000000002</v>
          </cell>
          <cell r="D667">
            <v>2.7109999999999999</v>
          </cell>
          <cell r="G667">
            <v>5913.1</v>
          </cell>
          <cell r="H667">
            <v>-5.5049999999999999</v>
          </cell>
        </row>
        <row r="668">
          <cell r="C668">
            <v>3891.9670000000001</v>
          </cell>
          <cell r="D668">
            <v>2.891</v>
          </cell>
          <cell r="G668">
            <v>5943.9160000000002</v>
          </cell>
          <cell r="H668">
            <v>-6.2350000000000003</v>
          </cell>
        </row>
        <row r="669">
          <cell r="C669">
            <v>3900.386</v>
          </cell>
          <cell r="D669">
            <v>2.9340000000000002</v>
          </cell>
          <cell r="G669">
            <v>5956.1610000000001</v>
          </cell>
          <cell r="H669">
            <v>-6.3120000000000003</v>
          </cell>
        </row>
        <row r="670">
          <cell r="C670">
            <v>3905.8910000000001</v>
          </cell>
          <cell r="D670">
            <v>3.0680000000000001</v>
          </cell>
          <cell r="G670">
            <v>5963.951</v>
          </cell>
          <cell r="H670">
            <v>-6.415</v>
          </cell>
        </row>
        <row r="671">
          <cell r="C671">
            <v>3912.1819999999998</v>
          </cell>
          <cell r="D671">
            <v>3.0070000000000001</v>
          </cell>
          <cell r="G671">
            <v>5973.6570000000002</v>
          </cell>
          <cell r="H671">
            <v>-6.4530000000000003</v>
          </cell>
        </row>
        <row r="672">
          <cell r="C672">
            <v>3918.3139999999999</v>
          </cell>
          <cell r="D672">
            <v>2.915</v>
          </cell>
          <cell r="G672">
            <v>5982.9229999999998</v>
          </cell>
          <cell r="H672">
            <v>-6.484</v>
          </cell>
        </row>
        <row r="673">
          <cell r="C673">
            <v>3921.4110000000001</v>
          </cell>
          <cell r="D673">
            <v>2.9540000000000002</v>
          </cell>
          <cell r="G673">
            <v>5989.5029999999997</v>
          </cell>
          <cell r="H673">
            <v>-6.6029999999999998</v>
          </cell>
        </row>
        <row r="674">
          <cell r="C674">
            <v>3927.194</v>
          </cell>
          <cell r="D674">
            <v>2.782</v>
          </cell>
          <cell r="G674">
            <v>5996.3130000000001</v>
          </cell>
          <cell r="H674">
            <v>-6.5620000000000003</v>
          </cell>
        </row>
        <row r="675">
          <cell r="C675">
            <v>3933.63</v>
          </cell>
          <cell r="D675">
            <v>2.552</v>
          </cell>
          <cell r="G675">
            <v>6000.9840000000004</v>
          </cell>
          <cell r="H675">
            <v>-6.4820000000000002</v>
          </cell>
        </row>
        <row r="676">
          <cell r="C676">
            <v>3939.3429999999998</v>
          </cell>
          <cell r="D676">
            <v>2.2610000000000001</v>
          </cell>
          <cell r="G676">
            <v>6023.0860000000002</v>
          </cell>
          <cell r="H676">
            <v>-7.0819999999999999</v>
          </cell>
        </row>
        <row r="677">
          <cell r="C677">
            <v>3945.694</v>
          </cell>
          <cell r="D677">
            <v>2.101</v>
          </cell>
          <cell r="G677">
            <v>6036.6019999999999</v>
          </cell>
          <cell r="H677">
            <v>-7.3150000000000004</v>
          </cell>
        </row>
        <row r="678">
          <cell r="C678">
            <v>3951.7489999999998</v>
          </cell>
          <cell r="D678">
            <v>2.2149999999999999</v>
          </cell>
          <cell r="G678">
            <v>6057.1009999999997</v>
          </cell>
          <cell r="H678">
            <v>-7.8650000000000002</v>
          </cell>
        </row>
        <row r="679">
          <cell r="C679">
            <v>3959.1410000000001</v>
          </cell>
          <cell r="D679">
            <v>2.2909999999999999</v>
          </cell>
          <cell r="G679">
            <v>6076.89</v>
          </cell>
          <cell r="H679">
            <v>-8.5839999999999996</v>
          </cell>
        </row>
        <row r="680">
          <cell r="C680">
            <v>3969.0590000000002</v>
          </cell>
          <cell r="D680">
            <v>2.4500000000000002</v>
          </cell>
          <cell r="G680">
            <v>6095.0060000000003</v>
          </cell>
          <cell r="H680">
            <v>-9.0109999999999992</v>
          </cell>
        </row>
        <row r="681">
          <cell r="C681">
            <v>3985.8679999999999</v>
          </cell>
          <cell r="D681">
            <v>2.431</v>
          </cell>
          <cell r="G681">
            <v>6117.3940000000002</v>
          </cell>
          <cell r="H681">
            <v>-9.64</v>
          </cell>
        </row>
        <row r="682">
          <cell r="C682">
            <v>4003.68</v>
          </cell>
          <cell r="D682">
            <v>2.4129999999999998</v>
          </cell>
          <cell r="G682">
            <v>6138.348</v>
          </cell>
          <cell r="H682">
            <v>-10.417999999999999</v>
          </cell>
        </row>
        <row r="683">
          <cell r="C683">
            <v>4018.1869999999999</v>
          </cell>
          <cell r="D683">
            <v>2.3660000000000001</v>
          </cell>
          <cell r="G683">
            <v>6159.48</v>
          </cell>
          <cell r="H683">
            <v>-11.164</v>
          </cell>
        </row>
        <row r="684">
          <cell r="C684">
            <v>4032.0410000000002</v>
          </cell>
          <cell r="D684">
            <v>2.4239999999999999</v>
          </cell>
          <cell r="G684">
            <v>6167.3459999999995</v>
          </cell>
          <cell r="H684">
            <v>-11.39</v>
          </cell>
        </row>
        <row r="685">
          <cell r="C685">
            <v>4037.8380000000002</v>
          </cell>
          <cell r="D685">
            <v>2.4660000000000002</v>
          </cell>
          <cell r="G685">
            <v>6173.7359999999999</v>
          </cell>
          <cell r="H685">
            <v>-11.551</v>
          </cell>
        </row>
        <row r="686">
          <cell r="C686">
            <v>4044.627</v>
          </cell>
          <cell r="D686">
            <v>2.464</v>
          </cell>
          <cell r="G686">
            <v>6177.8190000000004</v>
          </cell>
          <cell r="H686">
            <v>-11.504</v>
          </cell>
        </row>
        <row r="687">
          <cell r="C687">
            <v>4055.4690000000001</v>
          </cell>
          <cell r="D687">
            <v>2.7</v>
          </cell>
          <cell r="G687">
            <v>6184.27</v>
          </cell>
          <cell r="H687">
            <v>-11.417999999999999</v>
          </cell>
        </row>
        <row r="688">
          <cell r="C688">
            <v>4065.8679999999999</v>
          </cell>
          <cell r="D688">
            <v>2.5750000000000002</v>
          </cell>
          <cell r="G688">
            <v>6189.2719999999999</v>
          </cell>
          <cell r="H688">
            <v>-11.151999999999999</v>
          </cell>
        </row>
        <row r="689">
          <cell r="C689">
            <v>4078.183</v>
          </cell>
          <cell r="D689">
            <v>2.4649999999999999</v>
          </cell>
          <cell r="G689">
            <v>6195.0569999999998</v>
          </cell>
          <cell r="H689">
            <v>-10.885999999999999</v>
          </cell>
        </row>
        <row r="690">
          <cell r="C690">
            <v>4084.3130000000001</v>
          </cell>
          <cell r="D690">
            <v>2.4020000000000001</v>
          </cell>
          <cell r="G690">
            <v>6202.1629999999996</v>
          </cell>
          <cell r="H690">
            <v>-10.507999999999999</v>
          </cell>
        </row>
        <row r="691">
          <cell r="C691">
            <v>4097.7510000000002</v>
          </cell>
          <cell r="D691">
            <v>2.2029999999999998</v>
          </cell>
          <cell r="G691">
            <v>6207.576</v>
          </cell>
          <cell r="H691">
            <v>-10.208</v>
          </cell>
        </row>
        <row r="692">
          <cell r="C692">
            <v>4111.8320000000003</v>
          </cell>
          <cell r="D692">
            <v>2.5369999999999999</v>
          </cell>
          <cell r="G692">
            <v>6212.8810000000003</v>
          </cell>
          <cell r="H692">
            <v>-9.9659999999999993</v>
          </cell>
        </row>
        <row r="693">
          <cell r="C693">
            <v>4122.6629999999996</v>
          </cell>
          <cell r="D693">
            <v>2.5510000000000002</v>
          </cell>
          <cell r="G693">
            <v>6218.6469999999999</v>
          </cell>
          <cell r="H693">
            <v>-9.6199999999999992</v>
          </cell>
        </row>
        <row r="694">
          <cell r="C694">
            <v>4135.9480000000003</v>
          </cell>
          <cell r="D694">
            <v>2.7309999999999999</v>
          </cell>
          <cell r="G694">
            <v>6223.9949999999999</v>
          </cell>
          <cell r="H694">
            <v>-8.9329999999999998</v>
          </cell>
        </row>
        <row r="695">
          <cell r="C695">
            <v>4148.7839999999997</v>
          </cell>
          <cell r="D695">
            <v>2.657</v>
          </cell>
          <cell r="G695">
            <v>6228.6909999999998</v>
          </cell>
          <cell r="H695">
            <v>-8.4890000000000008</v>
          </cell>
        </row>
        <row r="696">
          <cell r="C696">
            <v>4150.942</v>
          </cell>
          <cell r="D696">
            <v>2.6560000000000001</v>
          </cell>
          <cell r="G696">
            <v>6235.8450000000003</v>
          </cell>
          <cell r="H696">
            <v>-8.125</v>
          </cell>
        </row>
        <row r="697">
          <cell r="C697">
            <v>4154.2030000000004</v>
          </cell>
          <cell r="D697">
            <v>2.5510000000000002</v>
          </cell>
          <cell r="G697">
            <v>6240.6329999999998</v>
          </cell>
          <cell r="H697">
            <v>-7.8470000000000004</v>
          </cell>
        </row>
        <row r="698">
          <cell r="C698">
            <v>4157.6670000000004</v>
          </cell>
          <cell r="D698">
            <v>2.5539999999999998</v>
          </cell>
          <cell r="G698">
            <v>6244.6030000000001</v>
          </cell>
          <cell r="H698">
            <v>-7.6630000000000003</v>
          </cell>
        </row>
        <row r="699">
          <cell r="C699">
            <v>4161.567</v>
          </cell>
          <cell r="D699">
            <v>2.5739999999999998</v>
          </cell>
          <cell r="G699">
            <v>6249.67</v>
          </cell>
          <cell r="H699">
            <v>-7.2880000000000003</v>
          </cell>
        </row>
        <row r="700">
          <cell r="C700">
            <v>4163.4359999999997</v>
          </cell>
          <cell r="D700">
            <v>2.6240000000000001</v>
          </cell>
          <cell r="G700">
            <v>6254.5029999999997</v>
          </cell>
          <cell r="H700">
            <v>-7.2089999999999996</v>
          </cell>
        </row>
        <row r="701">
          <cell r="C701">
            <v>4167.451</v>
          </cell>
          <cell r="D701">
            <v>2.706</v>
          </cell>
          <cell r="G701">
            <v>6258.5259999999998</v>
          </cell>
          <cell r="H701">
            <v>-7.0590000000000002</v>
          </cell>
        </row>
        <row r="702">
          <cell r="C702">
            <v>4173.634</v>
          </cell>
          <cell r="D702">
            <v>2.617</v>
          </cell>
          <cell r="G702">
            <v>6261.585</v>
          </cell>
          <cell r="H702">
            <v>-6.899</v>
          </cell>
        </row>
        <row r="703">
          <cell r="C703">
            <v>4178.3069999999998</v>
          </cell>
          <cell r="D703">
            <v>2.613</v>
          </cell>
          <cell r="G703">
            <v>6271.3530000000001</v>
          </cell>
          <cell r="H703">
            <v>-6.9260000000000002</v>
          </cell>
        </row>
        <row r="704">
          <cell r="C704">
            <v>4182.0649999999996</v>
          </cell>
          <cell r="D704">
            <v>2.7</v>
          </cell>
          <cell r="G704">
            <v>6278.18</v>
          </cell>
          <cell r="H704">
            <v>-7.024</v>
          </cell>
        </row>
        <row r="705">
          <cell r="C705">
            <v>4186.79</v>
          </cell>
          <cell r="D705">
            <v>2.7</v>
          </cell>
          <cell r="G705">
            <v>6285.4210000000003</v>
          </cell>
          <cell r="H705">
            <v>-7.016</v>
          </cell>
        </row>
        <row r="706">
          <cell r="C706">
            <v>4189.4859999999999</v>
          </cell>
          <cell r="D706">
            <v>2.6640000000000001</v>
          </cell>
          <cell r="G706">
            <v>6301.33</v>
          </cell>
          <cell r="H706">
            <v>-7.1760000000000002</v>
          </cell>
        </row>
        <row r="707">
          <cell r="C707">
            <v>4192.3959999999997</v>
          </cell>
          <cell r="D707">
            <v>2.5409999999999999</v>
          </cell>
          <cell r="G707">
            <v>6308.7479999999996</v>
          </cell>
          <cell r="H707">
            <v>-7.359</v>
          </cell>
        </row>
        <row r="708">
          <cell r="C708">
            <v>4195.9120000000003</v>
          </cell>
          <cell r="D708">
            <v>2.5449999999999999</v>
          </cell>
          <cell r="G708">
            <v>6318.9009999999998</v>
          </cell>
          <cell r="H708">
            <v>-7.3079999999999998</v>
          </cell>
        </row>
        <row r="709">
          <cell r="C709">
            <v>4201.5709999999999</v>
          </cell>
          <cell r="D709">
            <v>2.6579999999999999</v>
          </cell>
          <cell r="G709">
            <v>6329.2280000000001</v>
          </cell>
          <cell r="H709">
            <v>-7.4329999999999998</v>
          </cell>
        </row>
        <row r="710">
          <cell r="C710">
            <v>4209.6409999999996</v>
          </cell>
          <cell r="D710">
            <v>2.67</v>
          </cell>
          <cell r="G710">
            <v>6333.799</v>
          </cell>
          <cell r="H710">
            <v>-7.2140000000000004</v>
          </cell>
        </row>
        <row r="711">
          <cell r="C711">
            <v>4212.0770000000002</v>
          </cell>
          <cell r="D711">
            <v>2.66</v>
          </cell>
          <cell r="G711">
            <v>6338.9</v>
          </cell>
          <cell r="H711">
            <v>-7.0579999999999998</v>
          </cell>
        </row>
        <row r="712">
          <cell r="C712">
            <v>4216.951</v>
          </cell>
          <cell r="D712">
            <v>2.62</v>
          </cell>
          <cell r="G712">
            <v>6341.73</v>
          </cell>
          <cell r="H712">
            <v>-6.8760000000000003</v>
          </cell>
        </row>
        <row r="713">
          <cell r="C713">
            <v>4219.0780000000004</v>
          </cell>
          <cell r="D713">
            <v>2.6</v>
          </cell>
          <cell r="G713">
            <v>6344.6769999999997</v>
          </cell>
          <cell r="H713">
            <v>-6.5460000000000003</v>
          </cell>
        </row>
        <row r="714">
          <cell r="C714">
            <v>4223.8549999999996</v>
          </cell>
          <cell r="D714">
            <v>2.6139999999999999</v>
          </cell>
          <cell r="G714">
            <v>6349.4589999999998</v>
          </cell>
          <cell r="H714">
            <v>-6.37</v>
          </cell>
        </row>
        <row r="715">
          <cell r="C715">
            <v>4228.0429999999997</v>
          </cell>
          <cell r="D715">
            <v>2.629</v>
          </cell>
          <cell r="G715">
            <v>6353.4880000000003</v>
          </cell>
          <cell r="H715">
            <v>-6.1779999999999999</v>
          </cell>
        </row>
        <row r="716">
          <cell r="C716">
            <v>4232.3909999999996</v>
          </cell>
          <cell r="D716">
            <v>2.6619999999999999</v>
          </cell>
          <cell r="G716">
            <v>6357.0450000000001</v>
          </cell>
          <cell r="H716">
            <v>-5.931</v>
          </cell>
        </row>
        <row r="717">
          <cell r="C717">
            <v>4238.1289999999999</v>
          </cell>
          <cell r="D717">
            <v>2.7290000000000001</v>
          </cell>
          <cell r="G717">
            <v>6362.2330000000002</v>
          </cell>
          <cell r="H717">
            <v>-5.8730000000000002</v>
          </cell>
        </row>
        <row r="718">
          <cell r="C718">
            <v>4242.8389999999999</v>
          </cell>
          <cell r="D718">
            <v>2.7330000000000001</v>
          </cell>
          <cell r="G718">
            <v>6368.0839999999998</v>
          </cell>
          <cell r="H718">
            <v>-5.7140000000000004</v>
          </cell>
        </row>
        <row r="719">
          <cell r="C719">
            <v>4249.3130000000001</v>
          </cell>
          <cell r="D719">
            <v>2.7890000000000001</v>
          </cell>
          <cell r="G719">
            <v>6370.6559999999999</v>
          </cell>
          <cell r="H719">
            <v>-5.54</v>
          </cell>
        </row>
        <row r="720">
          <cell r="C720">
            <v>4256.0479999999998</v>
          </cell>
          <cell r="D720">
            <v>2.8780000000000001</v>
          </cell>
          <cell r="G720">
            <v>6376.9459999999999</v>
          </cell>
          <cell r="H720">
            <v>-5.577</v>
          </cell>
        </row>
        <row r="721">
          <cell r="C721">
            <v>4261.3230000000003</v>
          </cell>
          <cell r="D721">
            <v>2.8610000000000002</v>
          </cell>
          <cell r="G721">
            <v>6382.8819999999996</v>
          </cell>
          <cell r="H721">
            <v>-5.609</v>
          </cell>
        </row>
        <row r="722">
          <cell r="C722">
            <v>4271.5200000000004</v>
          </cell>
          <cell r="D722">
            <v>2.7290000000000001</v>
          </cell>
          <cell r="G722">
            <v>6386.951</v>
          </cell>
          <cell r="H722">
            <v>-5.5289999999999999</v>
          </cell>
        </row>
        <row r="723">
          <cell r="C723">
            <v>4287.7700000000004</v>
          </cell>
          <cell r="D723">
            <v>2.6640000000000001</v>
          </cell>
          <cell r="G723">
            <v>6391.9530000000004</v>
          </cell>
          <cell r="H723">
            <v>-5.4390000000000001</v>
          </cell>
        </row>
        <row r="724">
          <cell r="C724">
            <v>4301.2560000000003</v>
          </cell>
          <cell r="D724">
            <v>2.7250000000000001</v>
          </cell>
          <cell r="G724">
            <v>6395.6319999999996</v>
          </cell>
          <cell r="H724">
            <v>-5.5410000000000004</v>
          </cell>
        </row>
        <row r="725">
          <cell r="C725">
            <v>4315.2619999999997</v>
          </cell>
          <cell r="D725">
            <v>2.7519999999999998</v>
          </cell>
          <cell r="G725">
            <v>6398.42</v>
          </cell>
          <cell r="H725">
            <v>-5.5430000000000001</v>
          </cell>
        </row>
        <row r="726">
          <cell r="C726">
            <v>4333.2870000000003</v>
          </cell>
          <cell r="D726">
            <v>2.8530000000000002</v>
          </cell>
          <cell r="G726">
            <v>6401.9669999999996</v>
          </cell>
          <cell r="H726">
            <v>-5.56</v>
          </cell>
        </row>
        <row r="727">
          <cell r="C727">
            <v>4352.0789999999997</v>
          </cell>
          <cell r="D727">
            <v>2.923</v>
          </cell>
          <cell r="G727">
            <v>6406.7889999999998</v>
          </cell>
          <cell r="H727">
            <v>-5.6130000000000004</v>
          </cell>
        </row>
        <row r="728">
          <cell r="C728">
            <v>4368.5280000000002</v>
          </cell>
          <cell r="D728">
            <v>2.867</v>
          </cell>
          <cell r="G728">
            <v>6411.8469999999998</v>
          </cell>
          <cell r="H728">
            <v>-5.7140000000000004</v>
          </cell>
        </row>
        <row r="729">
          <cell r="C729">
            <v>4385.2839999999997</v>
          </cell>
          <cell r="D729">
            <v>3.0009999999999999</v>
          </cell>
          <cell r="G729">
            <v>6417.5860000000002</v>
          </cell>
          <cell r="H729">
            <v>-5.8140000000000001</v>
          </cell>
        </row>
        <row r="730">
          <cell r="C730">
            <v>4404.7740000000003</v>
          </cell>
          <cell r="D730">
            <v>3.044</v>
          </cell>
          <cell r="G730">
            <v>6422.5159999999996</v>
          </cell>
          <cell r="H730">
            <v>-5.92</v>
          </cell>
        </row>
        <row r="731">
          <cell r="C731">
            <v>4418.9790000000003</v>
          </cell>
          <cell r="D731">
            <v>3.1520000000000001</v>
          </cell>
          <cell r="G731">
            <v>6427.8950000000004</v>
          </cell>
          <cell r="H731">
            <v>-6.0750000000000002</v>
          </cell>
        </row>
        <row r="732">
          <cell r="C732">
            <v>4437.1549999999997</v>
          </cell>
          <cell r="D732">
            <v>3.1280000000000001</v>
          </cell>
          <cell r="G732">
            <v>6432.0370000000003</v>
          </cell>
          <cell r="H732">
            <v>-6.125</v>
          </cell>
        </row>
        <row r="733">
          <cell r="C733">
            <v>4455.9369999999999</v>
          </cell>
          <cell r="D733">
            <v>3.0219999999999998</v>
          </cell>
          <cell r="G733">
            <v>6436.2439999999997</v>
          </cell>
          <cell r="H733">
            <v>-6.3959999999999999</v>
          </cell>
        </row>
        <row r="734">
          <cell r="C734">
            <v>4472.1610000000001</v>
          </cell>
          <cell r="D734">
            <v>2.1669999999999998</v>
          </cell>
          <cell r="G734">
            <v>6440.4549999999999</v>
          </cell>
          <cell r="H734">
            <v>-6.5709999999999997</v>
          </cell>
        </row>
        <row r="735">
          <cell r="C735">
            <v>4478.4459999999999</v>
          </cell>
          <cell r="D735">
            <v>1.552</v>
          </cell>
          <cell r="G735">
            <v>6444.1270000000004</v>
          </cell>
          <cell r="H735">
            <v>-6.7149999999999999</v>
          </cell>
        </row>
        <row r="736">
          <cell r="C736">
            <v>4482.9139999999998</v>
          </cell>
          <cell r="D736">
            <v>1.0629999999999999</v>
          </cell>
          <cell r="G736">
            <v>6447.7250000000004</v>
          </cell>
          <cell r="H736">
            <v>-7.0149999999999997</v>
          </cell>
        </row>
        <row r="737">
          <cell r="C737">
            <v>4486.9309999999996</v>
          </cell>
          <cell r="D737">
            <v>0.55900000000000005</v>
          </cell>
          <cell r="G737">
            <v>6454.0550000000003</v>
          </cell>
          <cell r="H737">
            <v>-7.3689999999999998</v>
          </cell>
        </row>
        <row r="738">
          <cell r="C738">
            <v>4491.9380000000001</v>
          </cell>
          <cell r="D738">
            <v>-0.26800000000000002</v>
          </cell>
          <cell r="G738">
            <v>6460.1639999999998</v>
          </cell>
          <cell r="H738">
            <v>-7.5990000000000002</v>
          </cell>
        </row>
        <row r="739">
          <cell r="C739">
            <v>4495.067</v>
          </cell>
          <cell r="D739">
            <v>-0.81399999999999995</v>
          </cell>
          <cell r="G739">
            <v>6467.6779999999999</v>
          </cell>
          <cell r="H739">
            <v>-7.6369999999999996</v>
          </cell>
        </row>
        <row r="740">
          <cell r="C740">
            <v>4499.4759999999997</v>
          </cell>
          <cell r="D740">
            <v>-1.335</v>
          </cell>
          <cell r="G740">
            <v>6486.3509999999997</v>
          </cell>
          <cell r="H740">
            <v>-7.3079999999999998</v>
          </cell>
        </row>
        <row r="741">
          <cell r="C741">
            <v>4505.4970000000003</v>
          </cell>
          <cell r="D741">
            <v>-2.0819999999999999</v>
          </cell>
          <cell r="G741">
            <v>6501.8680000000004</v>
          </cell>
          <cell r="H741">
            <v>-6.8140000000000001</v>
          </cell>
        </row>
        <row r="742">
          <cell r="C742">
            <v>4508.1220000000003</v>
          </cell>
          <cell r="D742">
            <v>-2.4529999999999998</v>
          </cell>
          <cell r="G742">
            <v>6519.5519999999997</v>
          </cell>
          <cell r="H742">
            <v>-6.46</v>
          </cell>
        </row>
        <row r="743">
          <cell r="C743">
            <v>4511.5839999999998</v>
          </cell>
          <cell r="D743">
            <v>-2.823</v>
          </cell>
          <cell r="G743">
            <v>6530.2889999999998</v>
          </cell>
          <cell r="H743">
            <v>-6.0270000000000001</v>
          </cell>
        </row>
        <row r="744">
          <cell r="C744">
            <v>4515.6369999999997</v>
          </cell>
          <cell r="D744">
            <v>-3.206</v>
          </cell>
          <cell r="G744">
            <v>6539.2089999999998</v>
          </cell>
          <cell r="H744">
            <v>-5.8019999999999996</v>
          </cell>
        </row>
        <row r="745">
          <cell r="C745">
            <v>4520.0810000000001</v>
          </cell>
          <cell r="D745">
            <v>-3.4550000000000001</v>
          </cell>
          <cell r="G745">
            <v>6553.9279999999999</v>
          </cell>
          <cell r="H745">
            <v>-5.41</v>
          </cell>
        </row>
        <row r="746">
          <cell r="C746">
            <v>4523.9669999999996</v>
          </cell>
          <cell r="D746">
            <v>-3.6619999999999999</v>
          </cell>
          <cell r="G746">
            <v>6566.5789999999997</v>
          </cell>
          <cell r="H746">
            <v>-5.117</v>
          </cell>
        </row>
        <row r="747">
          <cell r="C747">
            <v>4527.6589999999997</v>
          </cell>
          <cell r="D747">
            <v>-3.9249999999999998</v>
          </cell>
          <cell r="G747">
            <v>6584.0259999999998</v>
          </cell>
          <cell r="H747">
            <v>-4.7089999999999996</v>
          </cell>
        </row>
        <row r="748">
          <cell r="C748">
            <v>4531.7889999999998</v>
          </cell>
          <cell r="D748">
            <v>-4.1470000000000002</v>
          </cell>
          <cell r="G748">
            <v>6593.8320000000003</v>
          </cell>
          <cell r="H748">
            <v>-4.3120000000000003</v>
          </cell>
        </row>
        <row r="749">
          <cell r="C749">
            <v>4536.9070000000002</v>
          </cell>
          <cell r="D749">
            <v>-4.093</v>
          </cell>
          <cell r="G749">
            <v>6611.9049999999997</v>
          </cell>
          <cell r="H749">
            <v>-3.7080000000000002</v>
          </cell>
        </row>
        <row r="750">
          <cell r="C750">
            <v>4541.4459999999999</v>
          </cell>
          <cell r="D750">
            <v>-4.13</v>
          </cell>
          <cell r="G750">
            <v>6630.8239999999996</v>
          </cell>
          <cell r="H750">
            <v>-3.5379999999999998</v>
          </cell>
        </row>
        <row r="751">
          <cell r="C751">
            <v>4544.1189999999997</v>
          </cell>
          <cell r="D751">
            <v>-4.117</v>
          </cell>
          <cell r="G751">
            <v>6647.0349999999999</v>
          </cell>
          <cell r="H751">
            <v>-3.177</v>
          </cell>
        </row>
        <row r="752">
          <cell r="C752">
            <v>4547.8869999999997</v>
          </cell>
          <cell r="D752">
            <v>-4.0599999999999996</v>
          </cell>
          <cell r="G752">
            <v>6664.942</v>
          </cell>
          <cell r="H752">
            <v>-3.2160000000000002</v>
          </cell>
        </row>
        <row r="753">
          <cell r="C753">
            <v>4551.259</v>
          </cell>
          <cell r="D753">
            <v>-4.0030000000000001</v>
          </cell>
          <cell r="G753">
            <v>6676.6379999999999</v>
          </cell>
          <cell r="H753">
            <v>-3.5019999999999998</v>
          </cell>
        </row>
        <row r="754">
          <cell r="C754">
            <v>4554.5810000000001</v>
          </cell>
          <cell r="D754">
            <v>-3.7869999999999999</v>
          </cell>
          <cell r="G754">
            <v>6690.8770000000004</v>
          </cell>
          <cell r="H754">
            <v>-3.532</v>
          </cell>
        </row>
        <row r="755">
          <cell r="C755">
            <v>4557.335</v>
          </cell>
          <cell r="D755">
            <v>-3.7029999999999998</v>
          </cell>
          <cell r="G755">
            <v>6734.12</v>
          </cell>
          <cell r="H755">
            <v>-3.87</v>
          </cell>
        </row>
        <row r="756">
          <cell r="C756">
            <v>4566.4690000000001</v>
          </cell>
          <cell r="D756">
            <v>-3.4329999999999998</v>
          </cell>
          <cell r="G756">
            <v>6761.0169999999998</v>
          </cell>
          <cell r="H756">
            <v>-3.4809999999999999</v>
          </cell>
        </row>
        <row r="757">
          <cell r="C757">
            <v>4568.2749999999996</v>
          </cell>
          <cell r="D757">
            <v>-3.298</v>
          </cell>
          <cell r="G757">
            <v>6777.0169999999998</v>
          </cell>
          <cell r="H757">
            <v>-3.71</v>
          </cell>
        </row>
        <row r="758">
          <cell r="C758">
            <v>4570.643</v>
          </cell>
          <cell r="D758">
            <v>-3.1509999999999998</v>
          </cell>
          <cell r="G758">
            <v>6791.7849999999999</v>
          </cell>
          <cell r="H758">
            <v>-3.9039999999999999</v>
          </cell>
        </row>
        <row r="759">
          <cell r="C759">
            <v>4573.2259999999997</v>
          </cell>
          <cell r="D759">
            <v>-2.8149999999999999</v>
          </cell>
          <cell r="G759">
            <v>6804.3119999999999</v>
          </cell>
          <cell r="H759">
            <v>-4.0419999999999998</v>
          </cell>
        </row>
        <row r="760">
          <cell r="C760">
            <v>4575.6220000000003</v>
          </cell>
          <cell r="D760">
            <v>-2.577</v>
          </cell>
          <cell r="G760">
            <v>6820.165</v>
          </cell>
          <cell r="H760">
            <v>-4.3079999999999998</v>
          </cell>
        </row>
        <row r="761">
          <cell r="C761">
            <v>4578.8649999999998</v>
          </cell>
          <cell r="D761">
            <v>-2.23</v>
          </cell>
          <cell r="G761">
            <v>6838.8029999999999</v>
          </cell>
          <cell r="H761">
            <v>-4.6790000000000003</v>
          </cell>
        </row>
        <row r="762">
          <cell r="C762">
            <v>4581.2849999999999</v>
          </cell>
          <cell r="D762">
            <v>-1.748</v>
          </cell>
          <cell r="G762">
            <v>6858.3119999999999</v>
          </cell>
          <cell r="H762">
            <v>-5.0579999999999998</v>
          </cell>
        </row>
        <row r="763">
          <cell r="C763">
            <v>4587.0910000000003</v>
          </cell>
          <cell r="D763">
            <v>-0.48599999999999999</v>
          </cell>
          <cell r="G763">
            <v>6880.45</v>
          </cell>
          <cell r="H763">
            <v>-5.42</v>
          </cell>
        </row>
        <row r="764">
          <cell r="C764">
            <v>4591.0590000000002</v>
          </cell>
          <cell r="D764">
            <v>0.115</v>
          </cell>
          <cell r="G764">
            <v>6898.52</v>
          </cell>
          <cell r="H764">
            <v>-5.6520000000000001</v>
          </cell>
        </row>
        <row r="765">
          <cell r="C765">
            <v>4598.68</v>
          </cell>
          <cell r="D765">
            <v>1.2829999999999999</v>
          </cell>
          <cell r="G765">
            <v>6916.7939999999999</v>
          </cell>
          <cell r="H765">
            <v>-5.65</v>
          </cell>
        </row>
        <row r="766">
          <cell r="C766">
            <v>4614.8509999999997</v>
          </cell>
          <cell r="D766">
            <v>2.6840000000000002</v>
          </cell>
          <cell r="G766">
            <v>6934.7669999999998</v>
          </cell>
          <cell r="H766">
            <v>-5.5449999999999999</v>
          </cell>
        </row>
        <row r="767">
          <cell r="C767">
            <v>4628.55</v>
          </cell>
          <cell r="D767">
            <v>3.0489999999999999</v>
          </cell>
          <cell r="G767">
            <v>6954.098</v>
          </cell>
          <cell r="H767">
            <v>-5.5750000000000002</v>
          </cell>
        </row>
        <row r="768">
          <cell r="C768">
            <v>4643.152</v>
          </cell>
          <cell r="D768">
            <v>3.1989999999999998</v>
          </cell>
          <cell r="G768">
            <v>6973.1959999999999</v>
          </cell>
          <cell r="H768">
            <v>-5.5190000000000001</v>
          </cell>
        </row>
        <row r="769">
          <cell r="C769">
            <v>4663.018</v>
          </cell>
          <cell r="D769">
            <v>3.1819999999999999</v>
          </cell>
          <cell r="G769">
            <v>6990.7539999999999</v>
          </cell>
          <cell r="H769">
            <v>-5.556</v>
          </cell>
        </row>
        <row r="770">
          <cell r="C770">
            <v>4674.0550000000003</v>
          </cell>
          <cell r="D770">
            <v>3.077</v>
          </cell>
          <cell r="G770">
            <v>7006.7529999999997</v>
          </cell>
          <cell r="H770">
            <v>-5.8049999999999997</v>
          </cell>
        </row>
        <row r="771">
          <cell r="C771">
            <v>4683.402</v>
          </cell>
          <cell r="D771">
            <v>3.1960000000000002</v>
          </cell>
          <cell r="G771">
            <v>7020.2650000000003</v>
          </cell>
          <cell r="H771">
            <v>-5.78</v>
          </cell>
        </row>
        <row r="772">
          <cell r="C772">
            <v>4686.0810000000001</v>
          </cell>
          <cell r="D772">
            <v>3.1440000000000001</v>
          </cell>
          <cell r="G772">
            <v>7038.08</v>
          </cell>
          <cell r="H772">
            <v>-5.7839999999999998</v>
          </cell>
        </row>
        <row r="773">
          <cell r="C773">
            <v>4698.6809999999996</v>
          </cell>
          <cell r="D773">
            <v>3.1880000000000002</v>
          </cell>
          <cell r="G773">
            <v>7050.29</v>
          </cell>
          <cell r="H773">
            <v>-5.6909999999999998</v>
          </cell>
        </row>
        <row r="774">
          <cell r="C774">
            <v>4710.2809999999999</v>
          </cell>
          <cell r="D774">
            <v>3.4620000000000002</v>
          </cell>
          <cell r="G774">
            <v>7069.116</v>
          </cell>
          <cell r="H774">
            <v>-5.843</v>
          </cell>
        </row>
        <row r="775">
          <cell r="C775">
            <v>4719.1450000000004</v>
          </cell>
          <cell r="D775">
            <v>3.7029999999999998</v>
          </cell>
          <cell r="G775">
            <v>7081.5550000000003</v>
          </cell>
          <cell r="H775">
            <v>-5.7629999999999999</v>
          </cell>
        </row>
        <row r="776">
          <cell r="C776">
            <v>4722.4870000000001</v>
          </cell>
          <cell r="D776">
            <v>3.6659999999999999</v>
          </cell>
          <cell r="G776">
            <v>7098.3630000000003</v>
          </cell>
          <cell r="H776">
            <v>-5.7140000000000004</v>
          </cell>
        </row>
        <row r="777">
          <cell r="C777">
            <v>4726.4549999999999</v>
          </cell>
          <cell r="D777">
            <v>3.5739999999999998</v>
          </cell>
          <cell r="G777">
            <v>7105.0889999999999</v>
          </cell>
          <cell r="H777">
            <v>-5.6360000000000001</v>
          </cell>
        </row>
        <row r="778">
          <cell r="C778">
            <v>4731.6639999999998</v>
          </cell>
          <cell r="D778">
            <v>3.5219999999999998</v>
          </cell>
          <cell r="G778">
            <v>7109.1859999999997</v>
          </cell>
          <cell r="H778">
            <v>-5.68</v>
          </cell>
        </row>
        <row r="779">
          <cell r="C779">
            <v>4733.7510000000002</v>
          </cell>
          <cell r="D779">
            <v>3.5529999999999999</v>
          </cell>
          <cell r="G779">
            <v>7114.8059999999996</v>
          </cell>
          <cell r="H779">
            <v>-5.6580000000000004</v>
          </cell>
        </row>
        <row r="780">
          <cell r="C780">
            <v>4736.4009999999998</v>
          </cell>
          <cell r="D780">
            <v>3.5190000000000001</v>
          </cell>
          <cell r="G780">
            <v>7118.6139999999996</v>
          </cell>
          <cell r="H780">
            <v>-5.6340000000000003</v>
          </cell>
        </row>
        <row r="781">
          <cell r="C781">
            <v>4740.732</v>
          </cell>
          <cell r="D781">
            <v>3.4220000000000002</v>
          </cell>
          <cell r="G781">
            <v>7123.3590000000004</v>
          </cell>
          <cell r="H781">
            <v>-5.5640000000000001</v>
          </cell>
        </row>
        <row r="782">
          <cell r="C782">
            <v>4742.8680000000004</v>
          </cell>
          <cell r="D782">
            <v>3.472</v>
          </cell>
          <cell r="G782">
            <v>7129.424</v>
          </cell>
          <cell r="H782">
            <v>-5.4379999999999997</v>
          </cell>
        </row>
        <row r="783">
          <cell r="C783">
            <v>4746.6509999999998</v>
          </cell>
          <cell r="D783">
            <v>3.49</v>
          </cell>
          <cell r="G783">
            <v>7136.13</v>
          </cell>
          <cell r="H783">
            <v>-5.2720000000000002</v>
          </cell>
        </row>
        <row r="784">
          <cell r="C784">
            <v>4749.4740000000002</v>
          </cell>
          <cell r="D784">
            <v>3.29</v>
          </cell>
          <cell r="G784">
            <v>7144.4359999999997</v>
          </cell>
          <cell r="H784">
            <v>-5.0739999999999998</v>
          </cell>
        </row>
        <row r="785">
          <cell r="C785">
            <v>4753.7169999999996</v>
          </cell>
          <cell r="D785">
            <v>3.3889999999999998</v>
          </cell>
          <cell r="G785">
            <v>7150.4489999999996</v>
          </cell>
          <cell r="H785">
            <v>-5.0640000000000001</v>
          </cell>
        </row>
        <row r="786">
          <cell r="C786">
            <v>4756.4870000000001</v>
          </cell>
          <cell r="D786">
            <v>3.4470000000000001</v>
          </cell>
          <cell r="G786">
            <v>7153.3239999999996</v>
          </cell>
          <cell r="H786">
            <v>-5.1719999999999997</v>
          </cell>
        </row>
        <row r="787">
          <cell r="C787">
            <v>4758.6850000000004</v>
          </cell>
          <cell r="D787">
            <v>3.3620000000000001</v>
          </cell>
          <cell r="G787">
            <v>7156.48</v>
          </cell>
          <cell r="H787">
            <v>-5.1319999999999997</v>
          </cell>
        </row>
        <row r="788">
          <cell r="C788">
            <v>4763.2110000000002</v>
          </cell>
          <cell r="D788">
            <v>3.218</v>
          </cell>
          <cell r="G788">
            <v>7160.357</v>
          </cell>
          <cell r="H788">
            <v>-4.9560000000000004</v>
          </cell>
        </row>
        <row r="789">
          <cell r="C789">
            <v>4765.4979999999996</v>
          </cell>
          <cell r="D789">
            <v>3.2410000000000001</v>
          </cell>
          <cell r="G789">
            <v>7164.6170000000002</v>
          </cell>
          <cell r="H789">
            <v>-4.9400000000000004</v>
          </cell>
        </row>
        <row r="790">
          <cell r="C790">
            <v>4767.817</v>
          </cell>
          <cell r="D790">
            <v>3.2480000000000002</v>
          </cell>
          <cell r="G790">
            <v>7169.4440000000004</v>
          </cell>
          <cell r="H790">
            <v>-4.8410000000000002</v>
          </cell>
        </row>
        <row r="791">
          <cell r="C791">
            <v>4771.4740000000002</v>
          </cell>
          <cell r="D791">
            <v>3.23</v>
          </cell>
          <cell r="G791">
            <v>7177.5720000000001</v>
          </cell>
          <cell r="H791">
            <v>-5.1970000000000001</v>
          </cell>
        </row>
        <row r="792">
          <cell r="C792">
            <v>4772.9359999999997</v>
          </cell>
          <cell r="D792">
            <v>3.2130000000000001</v>
          </cell>
          <cell r="G792">
            <v>7182.76</v>
          </cell>
          <cell r="H792">
            <v>-5.1660000000000004</v>
          </cell>
        </row>
        <row r="793">
          <cell r="C793">
            <v>4775.8069999999998</v>
          </cell>
          <cell r="D793">
            <v>3.149</v>
          </cell>
          <cell r="G793">
            <v>7188.1350000000002</v>
          </cell>
          <cell r="H793">
            <v>-5.4370000000000003</v>
          </cell>
        </row>
        <row r="794">
          <cell r="C794">
            <v>4778.6909999999998</v>
          </cell>
          <cell r="D794">
            <v>3.0979999999999999</v>
          </cell>
          <cell r="G794">
            <v>7192.0450000000001</v>
          </cell>
          <cell r="H794">
            <v>-5.6539999999999999</v>
          </cell>
        </row>
        <row r="795">
          <cell r="C795">
            <v>4781.6940000000004</v>
          </cell>
          <cell r="D795">
            <v>3.1269999999999998</v>
          </cell>
          <cell r="G795">
            <v>7196.9719999999998</v>
          </cell>
          <cell r="H795">
            <v>-6.0540000000000003</v>
          </cell>
        </row>
        <row r="796">
          <cell r="C796">
            <v>4785.0290000000005</v>
          </cell>
          <cell r="D796">
            <v>3.226</v>
          </cell>
          <cell r="G796">
            <v>7203.6540000000005</v>
          </cell>
          <cell r="H796">
            <v>-6.4589999999999996</v>
          </cell>
        </row>
        <row r="797">
          <cell r="C797">
            <v>4789.598</v>
          </cell>
          <cell r="D797">
            <v>3.1190000000000002</v>
          </cell>
          <cell r="G797">
            <v>7208.8869999999997</v>
          </cell>
          <cell r="H797">
            <v>-6.7430000000000003</v>
          </cell>
        </row>
        <row r="798">
          <cell r="C798">
            <v>4793.741</v>
          </cell>
          <cell r="D798">
            <v>3.121</v>
          </cell>
          <cell r="G798">
            <v>7214.9040000000005</v>
          </cell>
          <cell r="H798">
            <v>-7.0359999999999996</v>
          </cell>
        </row>
        <row r="799">
          <cell r="C799">
            <v>4798.4470000000001</v>
          </cell>
          <cell r="D799">
            <v>3.0979999999999999</v>
          </cell>
          <cell r="G799">
            <v>7218.9790000000003</v>
          </cell>
          <cell r="H799">
            <v>-7.0759999999999996</v>
          </cell>
        </row>
        <row r="800">
          <cell r="C800">
            <v>4801.0240000000003</v>
          </cell>
          <cell r="D800">
            <v>3.18</v>
          </cell>
          <cell r="G800">
            <v>7223.2809999999999</v>
          </cell>
          <cell r="H800">
            <v>-7.1180000000000003</v>
          </cell>
        </row>
        <row r="801">
          <cell r="C801">
            <v>4804.1729999999998</v>
          </cell>
          <cell r="D801">
            <v>3.3069999999999999</v>
          </cell>
          <cell r="G801">
            <v>7227.933</v>
          </cell>
          <cell r="H801">
            <v>-7.2469999999999999</v>
          </cell>
        </row>
        <row r="802">
          <cell r="C802">
            <v>4807.9769999999999</v>
          </cell>
          <cell r="D802">
            <v>3.1360000000000001</v>
          </cell>
          <cell r="G802">
            <v>7232.9840000000004</v>
          </cell>
          <cell r="H802">
            <v>-7.2690000000000001</v>
          </cell>
        </row>
        <row r="803">
          <cell r="C803">
            <v>4813.5550000000003</v>
          </cell>
          <cell r="D803">
            <v>3.1059999999999999</v>
          </cell>
          <cell r="G803">
            <v>7240.1189999999997</v>
          </cell>
          <cell r="H803">
            <v>-7.2779999999999996</v>
          </cell>
        </row>
        <row r="804">
          <cell r="C804">
            <v>4816.835</v>
          </cell>
          <cell r="D804">
            <v>3.165</v>
          </cell>
          <cell r="G804">
            <v>7246.5630000000001</v>
          </cell>
          <cell r="H804">
            <v>-7.05</v>
          </cell>
        </row>
        <row r="805">
          <cell r="C805">
            <v>4819.6260000000002</v>
          </cell>
          <cell r="D805">
            <v>3.133</v>
          </cell>
          <cell r="G805">
            <v>7252.8959999999997</v>
          </cell>
          <cell r="H805">
            <v>-6.8</v>
          </cell>
        </row>
        <row r="806">
          <cell r="C806">
            <v>4823.0829999999996</v>
          </cell>
          <cell r="D806">
            <v>3.1909999999999998</v>
          </cell>
          <cell r="G806">
            <v>7272.3389999999999</v>
          </cell>
          <cell r="H806">
            <v>-5.61</v>
          </cell>
        </row>
        <row r="807">
          <cell r="C807">
            <v>4828.3090000000002</v>
          </cell>
          <cell r="D807">
            <v>3.1080000000000001</v>
          </cell>
          <cell r="G807">
            <v>7287.1379999999999</v>
          </cell>
          <cell r="H807">
            <v>-4.8230000000000004</v>
          </cell>
        </row>
        <row r="808">
          <cell r="C808">
            <v>4830.902</v>
          </cell>
          <cell r="D808">
            <v>3.2229999999999999</v>
          </cell>
          <cell r="G808">
            <v>7313.36</v>
          </cell>
          <cell r="H808">
            <v>-3.4289999999999998</v>
          </cell>
        </row>
        <row r="809">
          <cell r="C809">
            <v>4834.7539999999999</v>
          </cell>
          <cell r="D809">
            <v>3.0920000000000001</v>
          </cell>
          <cell r="G809">
            <v>7327.7420000000002</v>
          </cell>
          <cell r="H809">
            <v>-2.246</v>
          </cell>
        </row>
        <row r="810">
          <cell r="C810">
            <v>4838.8059999999996</v>
          </cell>
          <cell r="D810">
            <v>3.0419999999999998</v>
          </cell>
          <cell r="G810">
            <v>7350.5420000000004</v>
          </cell>
          <cell r="H810">
            <v>-0.85199999999999998</v>
          </cell>
        </row>
        <row r="811">
          <cell r="C811">
            <v>4842.9070000000002</v>
          </cell>
          <cell r="D811">
            <v>2.907</v>
          </cell>
          <cell r="G811">
            <v>7358.8389999999999</v>
          </cell>
          <cell r="H811">
            <v>-0.28299999999999997</v>
          </cell>
        </row>
        <row r="812">
          <cell r="C812">
            <v>4846.6319999999996</v>
          </cell>
          <cell r="D812">
            <v>2.774</v>
          </cell>
          <cell r="G812">
            <v>7369.5360000000001</v>
          </cell>
          <cell r="H812">
            <v>0.62</v>
          </cell>
        </row>
        <row r="813">
          <cell r="C813">
            <v>4852.8069999999998</v>
          </cell>
          <cell r="D813">
            <v>2.9830000000000001</v>
          </cell>
          <cell r="G813">
            <v>7379.7259999999997</v>
          </cell>
          <cell r="H813">
            <v>1.1879999999999999</v>
          </cell>
        </row>
        <row r="814">
          <cell r="C814">
            <v>4857.2250000000004</v>
          </cell>
          <cell r="D814">
            <v>3.2170000000000001</v>
          </cell>
          <cell r="G814">
            <v>7385.7619999999997</v>
          </cell>
          <cell r="H814">
            <v>1.522</v>
          </cell>
        </row>
        <row r="815">
          <cell r="C815">
            <v>4860.7060000000001</v>
          </cell>
          <cell r="D815">
            <v>3.4060000000000001</v>
          </cell>
          <cell r="G815">
            <v>7392.5630000000001</v>
          </cell>
          <cell r="H815">
            <v>1.867</v>
          </cell>
        </row>
        <row r="816">
          <cell r="C816">
            <v>4863.4440000000004</v>
          </cell>
          <cell r="D816">
            <v>3.56</v>
          </cell>
          <cell r="G816">
            <v>7398.9380000000001</v>
          </cell>
          <cell r="H816">
            <v>1.9450000000000001</v>
          </cell>
        </row>
        <row r="817">
          <cell r="C817">
            <v>4866.4110000000001</v>
          </cell>
          <cell r="D817">
            <v>3.657</v>
          </cell>
          <cell r="G817">
            <v>7405.2240000000002</v>
          </cell>
          <cell r="H817">
            <v>1.94</v>
          </cell>
        </row>
        <row r="818">
          <cell r="C818">
            <v>4869.3990000000003</v>
          </cell>
          <cell r="D818">
            <v>3.6549999999999998</v>
          </cell>
          <cell r="G818">
            <v>7411.3819999999996</v>
          </cell>
          <cell r="H818">
            <v>2.0110000000000001</v>
          </cell>
        </row>
        <row r="819">
          <cell r="C819">
            <v>4872.0590000000002</v>
          </cell>
          <cell r="D819">
            <v>3.4689999999999999</v>
          </cell>
          <cell r="G819">
            <v>7415.63</v>
          </cell>
          <cell r="H819">
            <v>1.9239999999999999</v>
          </cell>
        </row>
        <row r="820">
          <cell r="C820">
            <v>4875.9769999999999</v>
          </cell>
          <cell r="D820">
            <v>3.4870000000000001</v>
          </cell>
          <cell r="G820">
            <v>7435.1139999999996</v>
          </cell>
          <cell r="H820">
            <v>1.179</v>
          </cell>
        </row>
        <row r="821">
          <cell r="C821">
            <v>4881.99</v>
          </cell>
          <cell r="D821">
            <v>3.1469999999999998</v>
          </cell>
          <cell r="G821">
            <v>7449.9620000000004</v>
          </cell>
          <cell r="H821">
            <v>8.6999999999999994E-2</v>
          </cell>
        </row>
        <row r="822">
          <cell r="C822">
            <v>4890.1329999999998</v>
          </cell>
          <cell r="D822">
            <v>3.1949999999999998</v>
          </cell>
          <cell r="G822">
            <v>7456.1689999999999</v>
          </cell>
          <cell r="H822">
            <v>-0.47899999999999998</v>
          </cell>
        </row>
        <row r="823">
          <cell r="C823">
            <v>4893.7790000000005</v>
          </cell>
          <cell r="D823">
            <v>3.2269999999999999</v>
          </cell>
          <cell r="G823">
            <v>7467.1180000000004</v>
          </cell>
          <cell r="H823">
            <v>-1.7050000000000001</v>
          </cell>
        </row>
        <row r="824">
          <cell r="C824">
            <v>4898.0460000000003</v>
          </cell>
          <cell r="D824">
            <v>3.1669999999999998</v>
          </cell>
          <cell r="G824">
            <v>7472.32</v>
          </cell>
          <cell r="H824">
            <v>-2.173</v>
          </cell>
        </row>
        <row r="825">
          <cell r="C825">
            <v>4902.433</v>
          </cell>
          <cell r="D825">
            <v>3.0750000000000002</v>
          </cell>
          <cell r="G825">
            <v>7476.299</v>
          </cell>
          <cell r="H825">
            <v>-2.61</v>
          </cell>
        </row>
        <row r="826">
          <cell r="C826">
            <v>4910.7330000000002</v>
          </cell>
          <cell r="D826">
            <v>3.1659999999999999</v>
          </cell>
          <cell r="G826">
            <v>7478.7659999999996</v>
          </cell>
          <cell r="H826">
            <v>-2.9740000000000002</v>
          </cell>
        </row>
        <row r="827">
          <cell r="C827">
            <v>4913.0339999999997</v>
          </cell>
          <cell r="D827">
            <v>3.2210000000000001</v>
          </cell>
          <cell r="G827">
            <v>7483.9840000000004</v>
          </cell>
          <cell r="H827">
            <v>-3.5110000000000001</v>
          </cell>
        </row>
        <row r="828">
          <cell r="C828">
            <v>4916.75</v>
          </cell>
          <cell r="D828">
            <v>3.206</v>
          </cell>
          <cell r="G828">
            <v>7487.924</v>
          </cell>
          <cell r="H828">
            <v>-3.903</v>
          </cell>
        </row>
        <row r="829">
          <cell r="C829">
            <v>4921.8559999999998</v>
          </cell>
          <cell r="D829">
            <v>3.2730000000000001</v>
          </cell>
          <cell r="G829">
            <v>7492.5619999999999</v>
          </cell>
          <cell r="H829">
            <v>-4.45</v>
          </cell>
        </row>
        <row r="830">
          <cell r="C830">
            <v>4928.0469999999996</v>
          </cell>
          <cell r="D830">
            <v>3.26</v>
          </cell>
          <cell r="G830">
            <v>7496.982</v>
          </cell>
          <cell r="H830">
            <v>-4.9320000000000004</v>
          </cell>
        </row>
        <row r="831">
          <cell r="C831">
            <v>4932.4549999999999</v>
          </cell>
          <cell r="D831">
            <v>3.2320000000000002</v>
          </cell>
          <cell r="G831">
            <v>7502.2139999999999</v>
          </cell>
          <cell r="H831">
            <v>-5.5460000000000003</v>
          </cell>
        </row>
        <row r="832">
          <cell r="C832">
            <v>4937.0690000000004</v>
          </cell>
          <cell r="D832">
            <v>2.78</v>
          </cell>
          <cell r="G832">
            <v>7506.9080000000004</v>
          </cell>
          <cell r="H832">
            <v>-6.2039999999999997</v>
          </cell>
        </row>
        <row r="833">
          <cell r="C833">
            <v>4941.0230000000001</v>
          </cell>
          <cell r="D833">
            <v>1.786</v>
          </cell>
          <cell r="G833">
            <v>7515.7489999999998</v>
          </cell>
          <cell r="H833">
            <v>-7.1280000000000001</v>
          </cell>
        </row>
        <row r="834">
          <cell r="C834">
            <v>4950.2179999999998</v>
          </cell>
          <cell r="D834">
            <v>0.59899999999999998</v>
          </cell>
          <cell r="G834">
            <v>7521.5249999999996</v>
          </cell>
          <cell r="H834">
            <v>-7.6479999999999997</v>
          </cell>
        </row>
        <row r="835">
          <cell r="C835">
            <v>4961.0590000000002</v>
          </cell>
          <cell r="D835">
            <v>-0.20399999999999999</v>
          </cell>
          <cell r="G835">
            <v>7526.3</v>
          </cell>
          <cell r="H835">
            <v>-7.9279999999999999</v>
          </cell>
        </row>
        <row r="836">
          <cell r="C836">
            <v>4971.9260000000004</v>
          </cell>
          <cell r="D836">
            <v>-0.86899999999999999</v>
          </cell>
          <cell r="G836">
            <v>7531.9440000000004</v>
          </cell>
          <cell r="H836">
            <v>-8.3249999999999993</v>
          </cell>
        </row>
        <row r="837">
          <cell r="C837">
            <v>4993.3739999999998</v>
          </cell>
          <cell r="D837">
            <v>-1.038</v>
          </cell>
          <cell r="G837">
            <v>7536.2309999999998</v>
          </cell>
          <cell r="H837">
            <v>-8.609</v>
          </cell>
        </row>
        <row r="838">
          <cell r="C838">
            <v>5013.55</v>
          </cell>
          <cell r="D838">
            <v>-0.434</v>
          </cell>
          <cell r="G838">
            <v>7547.54</v>
          </cell>
          <cell r="H838">
            <v>-8.9480000000000004</v>
          </cell>
        </row>
        <row r="839">
          <cell r="C839">
            <v>5034.5839999999998</v>
          </cell>
          <cell r="D839">
            <v>0.63100000000000001</v>
          </cell>
          <cell r="G839">
            <v>7558.768</v>
          </cell>
          <cell r="H839">
            <v>-9.0869999999999997</v>
          </cell>
        </row>
        <row r="840">
          <cell r="C840">
            <v>5057.3940000000002</v>
          </cell>
          <cell r="D840">
            <v>1.5740000000000001</v>
          </cell>
          <cell r="G840">
            <v>7568.3459999999995</v>
          </cell>
          <cell r="H840">
            <v>-8.9870000000000001</v>
          </cell>
        </row>
        <row r="841">
          <cell r="C841">
            <v>5077.027</v>
          </cell>
          <cell r="D841">
            <v>1.6659999999999999</v>
          </cell>
          <cell r="G841">
            <v>7578.9269999999997</v>
          </cell>
          <cell r="H841">
            <v>-8.5850000000000009</v>
          </cell>
        </row>
        <row r="842">
          <cell r="C842">
            <v>5096.4210000000003</v>
          </cell>
          <cell r="D842">
            <v>1.2450000000000001</v>
          </cell>
          <cell r="G842">
            <v>7588.02</v>
          </cell>
          <cell r="H842">
            <v>-7.9619999999999997</v>
          </cell>
        </row>
        <row r="843">
          <cell r="C843">
            <v>5113.2250000000004</v>
          </cell>
          <cell r="D843">
            <v>0.128</v>
          </cell>
          <cell r="G843">
            <v>7595.625</v>
          </cell>
          <cell r="H843">
            <v>-7.2990000000000004</v>
          </cell>
        </row>
        <row r="844">
          <cell r="C844">
            <v>5133.7299999999996</v>
          </cell>
          <cell r="D844">
            <v>-2.9079999999999999</v>
          </cell>
          <cell r="G844">
            <v>7601.2759999999998</v>
          </cell>
          <cell r="H844">
            <v>-6.8529999999999998</v>
          </cell>
        </row>
        <row r="845">
          <cell r="C845">
            <v>5136.25</v>
          </cell>
          <cell r="D845">
            <v>-3.3839999999999999</v>
          </cell>
          <cell r="G845">
            <v>7605.0240000000003</v>
          </cell>
          <cell r="H845">
            <v>-6.5579999999999998</v>
          </cell>
        </row>
        <row r="846">
          <cell r="C846">
            <v>5140.9219999999996</v>
          </cell>
          <cell r="D846">
            <v>-4.3179999999999996</v>
          </cell>
          <cell r="G846">
            <v>7609.1779999999999</v>
          </cell>
          <cell r="H846">
            <v>-6.3010000000000002</v>
          </cell>
        </row>
        <row r="847">
          <cell r="C847">
            <v>5146.1620000000003</v>
          </cell>
          <cell r="D847">
            <v>-5.3620000000000001</v>
          </cell>
          <cell r="G847">
            <v>7614.1610000000001</v>
          </cell>
          <cell r="H847">
            <v>-5.9480000000000004</v>
          </cell>
        </row>
        <row r="848">
          <cell r="C848">
            <v>5148.5209999999997</v>
          </cell>
          <cell r="D848">
            <v>-5.8150000000000004</v>
          </cell>
          <cell r="G848">
            <v>7618.0249999999996</v>
          </cell>
          <cell r="H848">
            <v>-5.6980000000000004</v>
          </cell>
        </row>
        <row r="849">
          <cell r="C849">
            <v>5153.3450000000003</v>
          </cell>
          <cell r="D849">
            <v>-6.6159999999999997</v>
          </cell>
          <cell r="G849">
            <v>7626.6390000000001</v>
          </cell>
          <cell r="H849">
            <v>-4.9800000000000004</v>
          </cell>
        </row>
        <row r="850">
          <cell r="C850">
            <v>5156.7359999999999</v>
          </cell>
          <cell r="D850">
            <v>-7.11</v>
          </cell>
          <cell r="G850">
            <v>7630.9849999999997</v>
          </cell>
          <cell r="H850">
            <v>-4.7220000000000004</v>
          </cell>
        </row>
        <row r="851">
          <cell r="C851">
            <v>5161.7950000000001</v>
          </cell>
          <cell r="D851">
            <v>-7.8490000000000002</v>
          </cell>
          <cell r="G851">
            <v>7634.107</v>
          </cell>
          <cell r="H851">
            <v>-4.6159999999999997</v>
          </cell>
        </row>
        <row r="852">
          <cell r="C852">
            <v>5165.2079999999996</v>
          </cell>
          <cell r="D852">
            <v>-8.3059999999999992</v>
          </cell>
          <cell r="G852">
            <v>7637.9520000000002</v>
          </cell>
          <cell r="H852">
            <v>-4.3630000000000004</v>
          </cell>
        </row>
        <row r="853">
          <cell r="C853">
            <v>5170.1210000000001</v>
          </cell>
          <cell r="D853">
            <v>-8.7219999999999995</v>
          </cell>
          <cell r="G853">
            <v>7642.7870000000003</v>
          </cell>
          <cell r="H853">
            <v>-4.0949999999999998</v>
          </cell>
        </row>
        <row r="854">
          <cell r="C854">
            <v>5175.3019999999997</v>
          </cell>
          <cell r="D854">
            <v>-9.0649999999999995</v>
          </cell>
          <cell r="G854">
            <v>7647.95</v>
          </cell>
          <cell r="H854">
            <v>-3.927</v>
          </cell>
        </row>
        <row r="855">
          <cell r="C855">
            <v>5180.0889999999999</v>
          </cell>
          <cell r="D855">
            <v>-9.4459999999999997</v>
          </cell>
          <cell r="G855">
            <v>7654.5309999999999</v>
          </cell>
          <cell r="H855">
            <v>-3.7469999999999999</v>
          </cell>
        </row>
        <row r="856">
          <cell r="C856">
            <v>5183.7610000000004</v>
          </cell>
          <cell r="D856">
            <v>-9.7070000000000007</v>
          </cell>
          <cell r="G856">
            <v>7661.3310000000001</v>
          </cell>
          <cell r="H856">
            <v>-3.3479999999999999</v>
          </cell>
        </row>
        <row r="857">
          <cell r="C857">
            <v>5187.576</v>
          </cell>
          <cell r="D857">
            <v>-9.7210000000000001</v>
          </cell>
          <cell r="G857">
            <v>7665.5450000000001</v>
          </cell>
          <cell r="H857">
            <v>-3.0880000000000001</v>
          </cell>
        </row>
        <row r="858">
          <cell r="C858">
            <v>5192.2879999999996</v>
          </cell>
          <cell r="D858">
            <v>-9.8360000000000003</v>
          </cell>
          <cell r="G858">
            <v>7668.9639999999999</v>
          </cell>
          <cell r="H858">
            <v>-2.8919999999999999</v>
          </cell>
        </row>
        <row r="859">
          <cell r="C859">
            <v>5196.3530000000001</v>
          </cell>
          <cell r="D859">
            <v>-9.9659999999999993</v>
          </cell>
          <cell r="G859">
            <v>7674.0510000000004</v>
          </cell>
          <cell r="H859">
            <v>-2.7389999999999999</v>
          </cell>
        </row>
        <row r="860">
          <cell r="C860">
            <v>5201.8879999999999</v>
          </cell>
          <cell r="D860">
            <v>-10.191000000000001</v>
          </cell>
          <cell r="G860">
            <v>7678.7539999999999</v>
          </cell>
          <cell r="H860">
            <v>-2.5979999999999999</v>
          </cell>
        </row>
        <row r="861">
          <cell r="C861">
            <v>5206.384</v>
          </cell>
          <cell r="D861">
            <v>-10.249000000000001</v>
          </cell>
          <cell r="G861">
            <v>7687.1909999999998</v>
          </cell>
          <cell r="H861">
            <v>-2.484</v>
          </cell>
        </row>
        <row r="862">
          <cell r="C862">
            <v>5211.1310000000003</v>
          </cell>
          <cell r="D862">
            <v>-10.211</v>
          </cell>
          <cell r="G862">
            <v>7694.3130000000001</v>
          </cell>
          <cell r="H862">
            <v>-2.3839999999999999</v>
          </cell>
        </row>
        <row r="863">
          <cell r="C863">
            <v>5215.348</v>
          </cell>
          <cell r="D863">
            <v>-10.125999999999999</v>
          </cell>
          <cell r="G863">
            <v>7700.3710000000001</v>
          </cell>
          <cell r="H863">
            <v>-2.3639999999999999</v>
          </cell>
        </row>
        <row r="864">
          <cell r="C864">
            <v>5220.46</v>
          </cell>
          <cell r="D864">
            <v>-10.005000000000001</v>
          </cell>
          <cell r="G864">
            <v>7708.5950000000003</v>
          </cell>
          <cell r="H864">
            <v>-2.2629999999999999</v>
          </cell>
        </row>
        <row r="865">
          <cell r="C865">
            <v>5222.991</v>
          </cell>
          <cell r="D865">
            <v>-9.8279999999999994</v>
          </cell>
          <cell r="G865">
            <v>7712.3249999999998</v>
          </cell>
          <cell r="H865">
            <v>-2.1240000000000001</v>
          </cell>
        </row>
        <row r="866">
          <cell r="C866">
            <v>5225.7809999999999</v>
          </cell>
          <cell r="D866">
            <v>-9.625</v>
          </cell>
          <cell r="G866">
            <v>7715.3890000000001</v>
          </cell>
          <cell r="H866">
            <v>-2.1280000000000001</v>
          </cell>
        </row>
        <row r="867">
          <cell r="C867">
            <v>5233.4089999999997</v>
          </cell>
          <cell r="D867">
            <v>-9.2319999999999993</v>
          </cell>
          <cell r="G867">
            <v>7728.143</v>
          </cell>
          <cell r="H867">
            <v>-2.11</v>
          </cell>
        </row>
        <row r="868">
          <cell r="C868">
            <v>5241.1750000000002</v>
          </cell>
          <cell r="D868">
            <v>-8.6229999999999993</v>
          </cell>
          <cell r="G868">
            <v>7731.6570000000002</v>
          </cell>
          <cell r="H868">
            <v>-2.5720000000000001</v>
          </cell>
        </row>
        <row r="869">
          <cell r="C869">
            <v>5243.4089999999997</v>
          </cell>
          <cell r="D869">
            <v>-8.4879999999999995</v>
          </cell>
          <cell r="G869">
            <v>7736.0709999999999</v>
          </cell>
          <cell r="H869">
            <v>-2.7669999999999999</v>
          </cell>
        </row>
        <row r="870">
          <cell r="C870">
            <v>5247.8689999999997</v>
          </cell>
          <cell r="D870">
            <v>-8.0030000000000001</v>
          </cell>
          <cell r="G870">
            <v>7740.7290000000003</v>
          </cell>
          <cell r="H870">
            <v>-2.9590000000000001</v>
          </cell>
        </row>
        <row r="871">
          <cell r="C871">
            <v>5251.9219999999996</v>
          </cell>
          <cell r="D871">
            <v>-7.5389999999999997</v>
          </cell>
          <cell r="G871">
            <v>7746.34</v>
          </cell>
          <cell r="H871">
            <v>-3.0880000000000001</v>
          </cell>
        </row>
        <row r="872">
          <cell r="C872">
            <v>5257.4480000000003</v>
          </cell>
          <cell r="D872">
            <v>-6.7450000000000001</v>
          </cell>
          <cell r="G872">
            <v>7759.2020000000002</v>
          </cell>
          <cell r="H872">
            <v>-3.3919999999999999</v>
          </cell>
        </row>
        <row r="873">
          <cell r="C873">
            <v>5260.4570000000003</v>
          </cell>
          <cell r="D873">
            <v>-6.3630000000000004</v>
          </cell>
          <cell r="G873">
            <v>7770.866</v>
          </cell>
          <cell r="H873">
            <v>-3.4550000000000001</v>
          </cell>
        </row>
        <row r="874">
          <cell r="C874">
            <v>5265.357</v>
          </cell>
          <cell r="D874">
            <v>-5.5949999999999998</v>
          </cell>
          <cell r="G874">
            <v>7780.991</v>
          </cell>
          <cell r="H874">
            <v>-3.7829999999999999</v>
          </cell>
        </row>
        <row r="875">
          <cell r="C875">
            <v>5269.7219999999998</v>
          </cell>
          <cell r="D875">
            <v>-4.9029999999999996</v>
          </cell>
          <cell r="G875">
            <v>7791.1149999999998</v>
          </cell>
          <cell r="H875">
            <v>-3.839</v>
          </cell>
        </row>
        <row r="876">
          <cell r="C876">
            <v>5278.93</v>
          </cell>
          <cell r="D876">
            <v>-3.141</v>
          </cell>
          <cell r="G876">
            <v>7795.8130000000001</v>
          </cell>
          <cell r="H876">
            <v>-3.76</v>
          </cell>
        </row>
        <row r="877">
          <cell r="C877">
            <v>5285.7420000000002</v>
          </cell>
          <cell r="D877">
            <v>-1.919</v>
          </cell>
          <cell r="G877">
            <v>7803.7349999999997</v>
          </cell>
          <cell r="H877">
            <v>-3.6120000000000001</v>
          </cell>
        </row>
        <row r="878">
          <cell r="C878">
            <v>5291.5659999999998</v>
          </cell>
          <cell r="D878">
            <v>-1.0509999999999999</v>
          </cell>
          <cell r="G878">
            <v>7816.9970000000003</v>
          </cell>
          <cell r="H878">
            <v>-3.8919999999999999</v>
          </cell>
        </row>
        <row r="879">
          <cell r="C879">
            <v>5301.5550000000003</v>
          </cell>
          <cell r="D879">
            <v>0.214</v>
          </cell>
          <cell r="G879">
            <v>7828.9070000000002</v>
          </cell>
          <cell r="H879">
            <v>-3.8490000000000002</v>
          </cell>
        </row>
        <row r="880">
          <cell r="C880">
            <v>5316.4</v>
          </cell>
          <cell r="D880">
            <v>1.774</v>
          </cell>
          <cell r="G880">
            <v>7844.2809999999999</v>
          </cell>
          <cell r="H880">
            <v>-3.8940000000000001</v>
          </cell>
        </row>
        <row r="881">
          <cell r="C881">
            <v>5323.1</v>
          </cell>
          <cell r="D881">
            <v>2.2400000000000002</v>
          </cell>
          <cell r="G881">
            <v>7862.152</v>
          </cell>
          <cell r="H881">
            <v>-3.8580000000000001</v>
          </cell>
        </row>
        <row r="882">
          <cell r="C882">
            <v>5328.4350000000004</v>
          </cell>
          <cell r="D882">
            <v>2.4849999999999999</v>
          </cell>
          <cell r="G882">
            <v>7873.59</v>
          </cell>
          <cell r="H882">
            <v>-3.7210000000000001</v>
          </cell>
        </row>
        <row r="883">
          <cell r="C883">
            <v>5330.3639999999996</v>
          </cell>
          <cell r="D883">
            <v>2.6150000000000002</v>
          </cell>
          <cell r="G883">
            <v>7887.7259999999997</v>
          </cell>
          <cell r="H883">
            <v>-3.633</v>
          </cell>
        </row>
        <row r="884">
          <cell r="C884">
            <v>5333.4390000000003</v>
          </cell>
          <cell r="D884">
            <v>2.5590000000000002</v>
          </cell>
          <cell r="G884">
            <v>7902.66</v>
          </cell>
          <cell r="H884">
            <v>-3.6480000000000001</v>
          </cell>
        </row>
        <row r="885">
          <cell r="C885">
            <v>5337.8370000000004</v>
          </cell>
          <cell r="D885">
            <v>2.4990000000000001</v>
          </cell>
          <cell r="G885">
            <v>7908.1970000000001</v>
          </cell>
          <cell r="H885">
            <v>-3.7360000000000002</v>
          </cell>
        </row>
        <row r="886">
          <cell r="C886">
            <v>5341.5879999999997</v>
          </cell>
          <cell r="D886">
            <v>2.0569999999999999</v>
          </cell>
          <cell r="G886">
            <v>7915.5129999999999</v>
          </cell>
          <cell r="H886">
            <v>-3.593</v>
          </cell>
        </row>
        <row r="887">
          <cell r="C887">
            <v>5344.585</v>
          </cell>
          <cell r="D887">
            <v>1.7689999999999999</v>
          </cell>
          <cell r="G887">
            <v>7919.87</v>
          </cell>
          <cell r="H887">
            <v>-3.75</v>
          </cell>
        </row>
        <row r="888">
          <cell r="C888">
            <v>5348.0339999999997</v>
          </cell>
          <cell r="D888">
            <v>1.292</v>
          </cell>
          <cell r="G888">
            <v>7924.3909999999996</v>
          </cell>
          <cell r="H888">
            <v>-3.6920000000000002</v>
          </cell>
        </row>
        <row r="889">
          <cell r="C889">
            <v>5353.0230000000001</v>
          </cell>
          <cell r="D889">
            <v>0.45900000000000002</v>
          </cell>
          <cell r="G889">
            <v>7929.1869999999999</v>
          </cell>
          <cell r="H889">
            <v>-3.613</v>
          </cell>
        </row>
        <row r="890">
          <cell r="C890">
            <v>5358.9340000000002</v>
          </cell>
          <cell r="D890">
            <v>-0.73899999999999999</v>
          </cell>
          <cell r="G890">
            <v>7932.2470000000003</v>
          </cell>
          <cell r="H890">
            <v>-3.4750000000000001</v>
          </cell>
        </row>
        <row r="891">
          <cell r="C891">
            <v>5362.9110000000001</v>
          </cell>
          <cell r="D891">
            <v>-1.456</v>
          </cell>
          <cell r="G891">
            <v>7937.5559999999996</v>
          </cell>
          <cell r="H891">
            <v>-3.4249999999999998</v>
          </cell>
        </row>
        <row r="892">
          <cell r="C892">
            <v>5366.5309999999999</v>
          </cell>
          <cell r="D892">
            <v>-2.395</v>
          </cell>
          <cell r="G892">
            <v>7942.6869999999999</v>
          </cell>
          <cell r="H892">
            <v>-3.5070000000000001</v>
          </cell>
        </row>
        <row r="893">
          <cell r="C893">
            <v>5371.6360000000004</v>
          </cell>
          <cell r="D893">
            <v>-3.6619999999999999</v>
          </cell>
          <cell r="G893">
            <v>7947.134</v>
          </cell>
          <cell r="H893">
            <v>-3.48</v>
          </cell>
        </row>
        <row r="894">
          <cell r="C894">
            <v>5376.8220000000001</v>
          </cell>
          <cell r="D894">
            <v>-4.9409999999999998</v>
          </cell>
          <cell r="G894">
            <v>7951.1239999999998</v>
          </cell>
          <cell r="H894">
            <v>-3.468</v>
          </cell>
        </row>
        <row r="895">
          <cell r="C895">
            <v>5385.018</v>
          </cell>
          <cell r="D895">
            <v>-6.3490000000000002</v>
          </cell>
          <cell r="G895">
            <v>7953.009</v>
          </cell>
          <cell r="H895">
            <v>-3.4769999999999999</v>
          </cell>
        </row>
        <row r="896">
          <cell r="C896">
            <v>5392.4960000000001</v>
          </cell>
          <cell r="D896">
            <v>-7.6139999999999999</v>
          </cell>
          <cell r="G896">
            <v>7957.8869999999997</v>
          </cell>
          <cell r="H896">
            <v>-3.4969999999999999</v>
          </cell>
        </row>
        <row r="897">
          <cell r="C897">
            <v>5397.4380000000001</v>
          </cell>
          <cell r="D897">
            <v>-8.0790000000000006</v>
          </cell>
          <cell r="G897">
            <v>7960.9930000000004</v>
          </cell>
          <cell r="H897">
            <v>-3.577</v>
          </cell>
        </row>
        <row r="898">
          <cell r="C898">
            <v>5412.7039999999997</v>
          </cell>
          <cell r="D898">
            <v>-9.2289999999999992</v>
          </cell>
          <cell r="G898">
            <v>7964.5039999999999</v>
          </cell>
          <cell r="H898">
            <v>-3.5569999999999999</v>
          </cell>
        </row>
        <row r="899">
          <cell r="C899">
            <v>5430.6679999999997</v>
          </cell>
          <cell r="D899">
            <v>-9.1590000000000007</v>
          </cell>
          <cell r="G899">
            <v>7966.1139999999996</v>
          </cell>
          <cell r="H899">
            <v>-3.597</v>
          </cell>
        </row>
        <row r="900">
          <cell r="C900">
            <v>5450.0820000000003</v>
          </cell>
          <cell r="D900">
            <v>-7.3529999999999998</v>
          </cell>
          <cell r="G900">
            <v>7968.1360000000004</v>
          </cell>
          <cell r="H900">
            <v>-3.5640000000000001</v>
          </cell>
        </row>
        <row r="901">
          <cell r="C901">
            <v>5453.9960000000001</v>
          </cell>
          <cell r="D901">
            <v>-6.7919999999999998</v>
          </cell>
          <cell r="G901">
            <v>7971.0219999999999</v>
          </cell>
          <cell r="H901">
            <v>-3.52</v>
          </cell>
        </row>
        <row r="902">
          <cell r="C902">
            <v>5459.3289999999997</v>
          </cell>
          <cell r="D902">
            <v>-6.02</v>
          </cell>
          <cell r="G902">
            <v>7974.6080000000002</v>
          </cell>
          <cell r="H902">
            <v>-3.3849999999999998</v>
          </cell>
        </row>
        <row r="903">
          <cell r="C903">
            <v>5464.31</v>
          </cell>
          <cell r="D903">
            <v>-5.3380000000000001</v>
          </cell>
          <cell r="G903">
            <v>7982.3239999999996</v>
          </cell>
          <cell r="H903">
            <v>-3.42</v>
          </cell>
        </row>
        <row r="904">
          <cell r="C904">
            <v>5469.1660000000002</v>
          </cell>
          <cell r="D904">
            <v>-4.6280000000000001</v>
          </cell>
          <cell r="G904">
            <v>7985.201</v>
          </cell>
          <cell r="H904">
            <v>-3.4319999999999999</v>
          </cell>
        </row>
        <row r="905">
          <cell r="C905">
            <v>5473.5330000000004</v>
          </cell>
          <cell r="D905">
            <v>-4.1130000000000004</v>
          </cell>
          <cell r="G905">
            <v>7992.3819999999996</v>
          </cell>
          <cell r="H905">
            <v>-3.4449999999999998</v>
          </cell>
        </row>
        <row r="906">
          <cell r="C906">
            <v>5480.1090000000004</v>
          </cell>
          <cell r="D906">
            <v>-3.2709999999999999</v>
          </cell>
          <cell r="G906">
            <v>8001.3540000000003</v>
          </cell>
          <cell r="H906">
            <v>-3.5950000000000002</v>
          </cell>
        </row>
        <row r="907">
          <cell r="C907">
            <v>5483.6260000000002</v>
          </cell>
          <cell r="D907">
            <v>-2.8439999999999999</v>
          </cell>
          <cell r="G907">
            <v>8008.8829999999998</v>
          </cell>
          <cell r="H907">
            <v>-3.7450000000000001</v>
          </cell>
        </row>
        <row r="908">
          <cell r="C908">
            <v>5488.6930000000002</v>
          </cell>
          <cell r="D908">
            <v>-2.3250000000000002</v>
          </cell>
          <cell r="G908">
            <v>8017.2039999999997</v>
          </cell>
          <cell r="H908">
            <v>-3.786</v>
          </cell>
        </row>
        <row r="909">
          <cell r="C909">
            <v>5492.8149999999996</v>
          </cell>
          <cell r="D909">
            <v>-1.9179999999999999</v>
          </cell>
          <cell r="G909">
            <v>8021.6629999999996</v>
          </cell>
          <cell r="H909">
            <v>-4.0979999999999999</v>
          </cell>
        </row>
        <row r="910">
          <cell r="C910">
            <v>5496.4290000000001</v>
          </cell>
          <cell r="D910">
            <v>-1.42</v>
          </cell>
          <cell r="G910">
            <v>8026.9989999999998</v>
          </cell>
          <cell r="H910">
            <v>-4.5090000000000003</v>
          </cell>
        </row>
        <row r="911">
          <cell r="C911">
            <v>5500.1049999999996</v>
          </cell>
          <cell r="D911">
            <v>-0.995</v>
          </cell>
          <cell r="G911">
            <v>8032.3909999999996</v>
          </cell>
          <cell r="H911">
            <v>-4.9880000000000004</v>
          </cell>
        </row>
        <row r="912">
          <cell r="C912">
            <v>5503.1840000000002</v>
          </cell>
          <cell r="D912">
            <v>-0.73099999999999998</v>
          </cell>
          <cell r="G912">
            <v>8035.76</v>
          </cell>
          <cell r="H912">
            <v>-5.3579999999999997</v>
          </cell>
        </row>
        <row r="913">
          <cell r="C913">
            <v>5506.5690000000004</v>
          </cell>
          <cell r="D913">
            <v>-0.47599999999999998</v>
          </cell>
          <cell r="G913">
            <v>8038.3230000000003</v>
          </cell>
          <cell r="H913">
            <v>-5.63</v>
          </cell>
        </row>
        <row r="914">
          <cell r="C914">
            <v>5510.91</v>
          </cell>
          <cell r="D914">
            <v>-2.8000000000000001E-2</v>
          </cell>
          <cell r="G914">
            <v>8041.6369999999997</v>
          </cell>
          <cell r="H914">
            <v>-5.9630000000000001</v>
          </cell>
        </row>
        <row r="915">
          <cell r="C915">
            <v>5516.2979999999998</v>
          </cell>
          <cell r="D915">
            <v>0.46200000000000002</v>
          </cell>
          <cell r="G915">
            <v>8045.6</v>
          </cell>
          <cell r="H915">
            <v>-6.2</v>
          </cell>
        </row>
        <row r="916">
          <cell r="C916">
            <v>5521.1869999999999</v>
          </cell>
          <cell r="D916">
            <v>0.92600000000000005</v>
          </cell>
          <cell r="G916">
            <v>8047.3670000000002</v>
          </cell>
          <cell r="H916">
            <v>-6.2389999999999999</v>
          </cell>
        </row>
        <row r="917">
          <cell r="C917">
            <v>5523.8029999999999</v>
          </cell>
          <cell r="D917">
            <v>1.0660000000000001</v>
          </cell>
          <cell r="G917">
            <v>8051.34</v>
          </cell>
          <cell r="H917">
            <v>-6.2960000000000003</v>
          </cell>
        </row>
        <row r="918">
          <cell r="C918">
            <v>5527.5249999999996</v>
          </cell>
          <cell r="D918">
            <v>1.3759999999999999</v>
          </cell>
          <cell r="G918">
            <v>8055.5839999999998</v>
          </cell>
          <cell r="H918">
            <v>-6.266</v>
          </cell>
        </row>
        <row r="919">
          <cell r="C919">
            <v>5532.7269999999999</v>
          </cell>
          <cell r="D919">
            <v>1.7789999999999999</v>
          </cell>
          <cell r="G919">
            <v>8059.0349999999999</v>
          </cell>
          <cell r="H919">
            <v>-6.2220000000000004</v>
          </cell>
        </row>
        <row r="920">
          <cell r="C920">
            <v>5539.55</v>
          </cell>
          <cell r="D920">
            <v>2.2349999999999999</v>
          </cell>
          <cell r="G920">
            <v>8061.3680000000004</v>
          </cell>
          <cell r="H920">
            <v>-6.2789999999999999</v>
          </cell>
        </row>
        <row r="921">
          <cell r="C921">
            <v>5542.8549999999996</v>
          </cell>
          <cell r="D921">
            <v>2.4950000000000001</v>
          </cell>
          <cell r="G921">
            <v>8064.11</v>
          </cell>
          <cell r="H921">
            <v>-6.27</v>
          </cell>
        </row>
        <row r="922">
          <cell r="C922">
            <v>5547.049</v>
          </cell>
          <cell r="D922">
            <v>2.7069999999999999</v>
          </cell>
          <cell r="G922">
            <v>8066.3329999999996</v>
          </cell>
          <cell r="H922">
            <v>-6.1970000000000001</v>
          </cell>
        </row>
        <row r="923">
          <cell r="C923">
            <v>5552.7860000000001</v>
          </cell>
          <cell r="D923">
            <v>3.0190000000000001</v>
          </cell>
          <cell r="G923">
            <v>8068.8770000000004</v>
          </cell>
          <cell r="H923">
            <v>-5.93</v>
          </cell>
        </row>
        <row r="924">
          <cell r="C924">
            <v>5556.6440000000002</v>
          </cell>
          <cell r="D924">
            <v>3.1120000000000001</v>
          </cell>
          <cell r="G924">
            <v>8071.8689999999997</v>
          </cell>
          <cell r="H924">
            <v>-5.6070000000000002</v>
          </cell>
        </row>
        <row r="925">
          <cell r="C925">
            <v>5560.7060000000001</v>
          </cell>
          <cell r="D925">
            <v>3.198</v>
          </cell>
          <cell r="G925">
            <v>8073.85</v>
          </cell>
          <cell r="H925">
            <v>-5.3730000000000002</v>
          </cell>
        </row>
        <row r="926">
          <cell r="C926">
            <v>5565.4549999999999</v>
          </cell>
          <cell r="D926">
            <v>3.4260000000000002</v>
          </cell>
          <cell r="G926">
            <v>8076.8620000000001</v>
          </cell>
          <cell r="H926">
            <v>-5</v>
          </cell>
        </row>
        <row r="927">
          <cell r="C927">
            <v>5570.0590000000002</v>
          </cell>
          <cell r="D927">
            <v>3.4569999999999999</v>
          </cell>
          <cell r="G927">
            <v>8079.4279999999999</v>
          </cell>
          <cell r="H927">
            <v>-4.6689999999999996</v>
          </cell>
        </row>
        <row r="928">
          <cell r="C928">
            <v>5574.6409999999996</v>
          </cell>
          <cell r="D928">
            <v>3.4220000000000002</v>
          </cell>
          <cell r="G928">
            <v>8082.8329999999996</v>
          </cell>
          <cell r="H928">
            <v>-4.2619999999999996</v>
          </cell>
        </row>
        <row r="929">
          <cell r="C929">
            <v>5579.5929999999998</v>
          </cell>
          <cell r="D929">
            <v>3.367</v>
          </cell>
          <cell r="G929">
            <v>8090.6270000000004</v>
          </cell>
          <cell r="H929">
            <v>-3.1549999999999998</v>
          </cell>
        </row>
        <row r="930">
          <cell r="C930">
            <v>5592.5590000000002</v>
          </cell>
          <cell r="D930">
            <v>3.24</v>
          </cell>
          <cell r="G930">
            <v>8095.9930000000004</v>
          </cell>
          <cell r="H930">
            <v>-2.5990000000000002</v>
          </cell>
        </row>
        <row r="931">
          <cell r="C931">
            <v>5601.951</v>
          </cell>
          <cell r="D931">
            <v>3.17</v>
          </cell>
          <cell r="G931">
            <v>8102.0619999999999</v>
          </cell>
          <cell r="H931">
            <v>-2.1760000000000002</v>
          </cell>
        </row>
        <row r="932">
          <cell r="C932">
            <v>5610.7579999999998</v>
          </cell>
          <cell r="D932">
            <v>3.0310000000000001</v>
          </cell>
          <cell r="G932">
            <v>8111.55</v>
          </cell>
          <cell r="H932">
            <v>-1.948</v>
          </cell>
        </row>
        <row r="933">
          <cell r="C933">
            <v>5625.9279999999999</v>
          </cell>
          <cell r="D933">
            <v>3.06</v>
          </cell>
          <cell r="G933">
            <v>8115.9170000000004</v>
          </cell>
          <cell r="H933">
            <v>-1.966</v>
          </cell>
        </row>
        <row r="934">
          <cell r="C934">
            <v>5638.1040000000003</v>
          </cell>
          <cell r="D934">
            <v>2.9449999999999998</v>
          </cell>
          <cell r="G934">
            <v>8119.9859999999999</v>
          </cell>
          <cell r="H934">
            <v>-2.0990000000000002</v>
          </cell>
        </row>
        <row r="935">
          <cell r="C935">
            <v>5656.0590000000002</v>
          </cell>
          <cell r="D935">
            <v>2.9129999999999998</v>
          </cell>
          <cell r="G935">
            <v>8123.5020000000004</v>
          </cell>
          <cell r="H935">
            <v>-2.302</v>
          </cell>
        </row>
        <row r="936">
          <cell r="C936">
            <v>5680.4930000000004</v>
          </cell>
          <cell r="D936">
            <v>2.7210000000000001</v>
          </cell>
          <cell r="G936">
            <v>8127.9769999999999</v>
          </cell>
          <cell r="H936">
            <v>-2.476</v>
          </cell>
        </row>
        <row r="937">
          <cell r="C937">
            <v>5705.2349999999997</v>
          </cell>
          <cell r="D937">
            <v>2.6</v>
          </cell>
          <cell r="G937">
            <v>8131.1139999999996</v>
          </cell>
          <cell r="H937">
            <v>-2.6360000000000001</v>
          </cell>
        </row>
        <row r="938">
          <cell r="C938">
            <v>5730.1360000000004</v>
          </cell>
          <cell r="D938">
            <v>2.8090000000000002</v>
          </cell>
          <cell r="G938">
            <v>8134.7849999999999</v>
          </cell>
          <cell r="H938">
            <v>-2.633</v>
          </cell>
        </row>
        <row r="939">
          <cell r="C939">
            <v>5747.35</v>
          </cell>
          <cell r="D939">
            <v>2.1779999999999999</v>
          </cell>
          <cell r="G939">
            <v>8139.067</v>
          </cell>
          <cell r="H939">
            <v>-2.8460000000000001</v>
          </cell>
        </row>
        <row r="940">
          <cell r="C940">
            <v>5769.2830000000004</v>
          </cell>
          <cell r="D940">
            <v>1.7609999999999999</v>
          </cell>
          <cell r="G940">
            <v>8142.3549999999996</v>
          </cell>
          <cell r="H940">
            <v>-2.9910000000000001</v>
          </cell>
        </row>
        <row r="941">
          <cell r="C941">
            <v>5786.72</v>
          </cell>
          <cell r="D941">
            <v>1.544</v>
          </cell>
          <cell r="G941">
            <v>8143.7820000000002</v>
          </cell>
          <cell r="H941">
            <v>-3.0920000000000001</v>
          </cell>
        </row>
        <row r="942">
          <cell r="C942">
            <v>5807.3950000000004</v>
          </cell>
          <cell r="D942">
            <v>1.585</v>
          </cell>
          <cell r="G942">
            <v>8147.8069999999998</v>
          </cell>
          <cell r="H942">
            <v>-3.3090000000000002</v>
          </cell>
        </row>
        <row r="943">
          <cell r="C943">
            <v>5829.7929999999997</v>
          </cell>
          <cell r="D943">
            <v>1.6539999999999999</v>
          </cell>
          <cell r="G943">
            <v>8150.5169999999998</v>
          </cell>
          <cell r="H943">
            <v>-3.5670000000000002</v>
          </cell>
        </row>
        <row r="944">
          <cell r="C944">
            <v>5854.875</v>
          </cell>
          <cell r="D944">
            <v>1.621</v>
          </cell>
          <cell r="G944">
            <v>8152.9740000000002</v>
          </cell>
          <cell r="H944">
            <v>-3.7429999999999999</v>
          </cell>
        </row>
        <row r="945">
          <cell r="C945">
            <v>5874.1379999999999</v>
          </cell>
          <cell r="D945">
            <v>1.581</v>
          </cell>
          <cell r="G945">
            <v>8158.3649999999998</v>
          </cell>
          <cell r="H945">
            <v>-4.0199999999999996</v>
          </cell>
        </row>
        <row r="946">
          <cell r="C946">
            <v>5895.37</v>
          </cell>
          <cell r="D946">
            <v>1.774</v>
          </cell>
          <cell r="G946">
            <v>8162.6750000000002</v>
          </cell>
          <cell r="H946">
            <v>-4.1689999999999996</v>
          </cell>
        </row>
        <row r="947">
          <cell r="C947">
            <v>5929.9279999999999</v>
          </cell>
          <cell r="D947">
            <v>1.929</v>
          </cell>
          <cell r="G947">
            <v>8172.8339999999998</v>
          </cell>
          <cell r="H947">
            <v>-4.33</v>
          </cell>
        </row>
        <row r="948">
          <cell r="C948">
            <v>5949.8850000000002</v>
          </cell>
          <cell r="D948">
            <v>1.8180000000000001</v>
          </cell>
          <cell r="G948">
            <v>8185.1360000000004</v>
          </cell>
          <cell r="H948">
            <v>-4.4909999999999997</v>
          </cell>
        </row>
        <row r="949">
          <cell r="C949">
            <v>5956.8109999999997</v>
          </cell>
          <cell r="D949">
            <v>1.671</v>
          </cell>
          <cell r="G949">
            <v>8192.5830000000005</v>
          </cell>
          <cell r="H949">
            <v>-4.5620000000000003</v>
          </cell>
        </row>
        <row r="950">
          <cell r="C950">
            <v>5961.4539999999997</v>
          </cell>
          <cell r="D950">
            <v>1.59</v>
          </cell>
          <cell r="G950">
            <v>8203.6759999999995</v>
          </cell>
          <cell r="H950">
            <v>-4.5439999999999996</v>
          </cell>
        </row>
        <row r="951">
          <cell r="C951">
            <v>5968.6779999999999</v>
          </cell>
          <cell r="D951">
            <v>1.552</v>
          </cell>
          <cell r="G951">
            <v>8211.3819999999996</v>
          </cell>
          <cell r="H951">
            <v>-4.4720000000000004</v>
          </cell>
        </row>
        <row r="952">
          <cell r="C952">
            <v>5972.32</v>
          </cell>
          <cell r="D952">
            <v>1.5129999999999999</v>
          </cell>
          <cell r="G952">
            <v>8224.2999999999993</v>
          </cell>
          <cell r="H952">
            <v>-4.3120000000000003</v>
          </cell>
        </row>
        <row r="953">
          <cell r="C953">
            <v>5977.683</v>
          </cell>
          <cell r="D953">
            <v>1.548</v>
          </cell>
          <cell r="G953">
            <v>8241.9840000000004</v>
          </cell>
          <cell r="H953">
            <v>-4.4790000000000001</v>
          </cell>
        </row>
        <row r="954">
          <cell r="C954">
            <v>5984.8850000000002</v>
          </cell>
          <cell r="D954">
            <v>1.52</v>
          </cell>
          <cell r="G954">
            <v>8258.1589999999997</v>
          </cell>
          <cell r="H954">
            <v>-4.3550000000000004</v>
          </cell>
        </row>
        <row r="955">
          <cell r="C955">
            <v>5995.5709999999999</v>
          </cell>
          <cell r="D955">
            <v>1.3460000000000001</v>
          </cell>
          <cell r="G955">
            <v>8261.7309999999998</v>
          </cell>
          <cell r="H955">
            <v>-4.2030000000000003</v>
          </cell>
        </row>
        <row r="956">
          <cell r="C956">
            <v>6002.0709999999999</v>
          </cell>
          <cell r="D956">
            <v>1.2350000000000001</v>
          </cell>
          <cell r="G956">
            <v>8274.2510000000002</v>
          </cell>
          <cell r="H956">
            <v>-4.2990000000000004</v>
          </cell>
        </row>
        <row r="957">
          <cell r="C957">
            <v>6015.0559999999996</v>
          </cell>
          <cell r="D957">
            <v>1.1120000000000001</v>
          </cell>
          <cell r="G957">
            <v>8285.6560000000009</v>
          </cell>
          <cell r="H957">
            <v>-4.2350000000000003</v>
          </cell>
        </row>
        <row r="958">
          <cell r="C958">
            <v>6022.55</v>
          </cell>
          <cell r="D958">
            <v>1.1659999999999999</v>
          </cell>
          <cell r="G958">
            <v>8297.7139999999999</v>
          </cell>
          <cell r="H958">
            <v>-4.2300000000000004</v>
          </cell>
        </row>
        <row r="959">
          <cell r="C959">
            <v>6033.9260000000004</v>
          </cell>
          <cell r="D959">
            <v>1.212</v>
          </cell>
          <cell r="G959">
            <v>8310.268</v>
          </cell>
          <cell r="H959">
            <v>-4.1870000000000003</v>
          </cell>
        </row>
        <row r="960">
          <cell r="C960">
            <v>6044.7960000000003</v>
          </cell>
          <cell r="D960">
            <v>1.18</v>
          </cell>
          <cell r="G960">
            <v>8324.1679999999997</v>
          </cell>
          <cell r="H960">
            <v>-4.1310000000000002</v>
          </cell>
        </row>
        <row r="961">
          <cell r="C961">
            <v>6064.5860000000002</v>
          </cell>
          <cell r="D961">
            <v>0.61</v>
          </cell>
          <cell r="G961">
            <v>8336.8829999999998</v>
          </cell>
          <cell r="H961">
            <v>-4.2309999999999999</v>
          </cell>
        </row>
        <row r="962">
          <cell r="C962">
            <v>6082.3440000000001</v>
          </cell>
          <cell r="D962">
            <v>0.115</v>
          </cell>
          <cell r="G962">
            <v>8347.5990000000002</v>
          </cell>
          <cell r="H962">
            <v>-4.3259999999999996</v>
          </cell>
        </row>
        <row r="963">
          <cell r="C963">
            <v>6101.6509999999998</v>
          </cell>
          <cell r="D963">
            <v>-0.442</v>
          </cell>
          <cell r="G963">
            <v>8359.7109999999993</v>
          </cell>
          <cell r="H963">
            <v>-4.234</v>
          </cell>
        </row>
        <row r="964">
          <cell r="C964">
            <v>6115.6589999999997</v>
          </cell>
          <cell r="D964">
            <v>-0.79400000000000004</v>
          </cell>
          <cell r="G964">
            <v>8367.7189999999991</v>
          </cell>
          <cell r="H964">
            <v>-4.2830000000000004</v>
          </cell>
        </row>
        <row r="965">
          <cell r="C965">
            <v>6133.1130000000003</v>
          </cell>
          <cell r="D965">
            <v>-1.3360000000000001</v>
          </cell>
          <cell r="G965">
            <v>8373.3070000000007</v>
          </cell>
          <cell r="H965">
            <v>-4.2050000000000001</v>
          </cell>
        </row>
        <row r="966">
          <cell r="C966">
            <v>6147.3119999999999</v>
          </cell>
          <cell r="D966">
            <v>-2.0299999999999998</v>
          </cell>
          <cell r="G966">
            <v>8376.6859999999997</v>
          </cell>
          <cell r="H966">
            <v>-4.2270000000000003</v>
          </cell>
        </row>
        <row r="967">
          <cell r="C967">
            <v>6167.491</v>
          </cell>
          <cell r="D967">
            <v>-2.61</v>
          </cell>
          <cell r="G967">
            <v>8379.0740000000005</v>
          </cell>
          <cell r="H967">
            <v>-4.1929999999999996</v>
          </cell>
        </row>
        <row r="968">
          <cell r="C968">
            <v>6181.8890000000001</v>
          </cell>
          <cell r="D968">
            <v>-2.6320000000000001</v>
          </cell>
          <cell r="G968">
            <v>8379.8009999999995</v>
          </cell>
          <cell r="H968">
            <v>-4.1849999999999996</v>
          </cell>
        </row>
        <row r="969">
          <cell r="C969">
            <v>6186.09</v>
          </cell>
          <cell r="D969">
            <v>-2.403</v>
          </cell>
          <cell r="G969">
            <v>8387.9920000000002</v>
          </cell>
          <cell r="H969">
            <v>-4.1710000000000003</v>
          </cell>
        </row>
        <row r="970">
          <cell r="C970">
            <v>6192.9340000000002</v>
          </cell>
          <cell r="D970">
            <v>-2.2400000000000002</v>
          </cell>
          <cell r="G970">
            <v>8394.643</v>
          </cell>
          <cell r="H970">
            <v>-4.1280000000000001</v>
          </cell>
        </row>
        <row r="971">
          <cell r="C971">
            <v>6200.2190000000001</v>
          </cell>
          <cell r="D971">
            <v>-1.7649999999999999</v>
          </cell>
          <cell r="G971">
            <v>8399.3539999999994</v>
          </cell>
          <cell r="H971">
            <v>-4.1420000000000003</v>
          </cell>
        </row>
        <row r="972">
          <cell r="C972">
            <v>6204.7610000000004</v>
          </cell>
          <cell r="D972">
            <v>-1.5309999999999999</v>
          </cell>
          <cell r="G972">
            <v>8406.9470000000001</v>
          </cell>
          <cell r="H972">
            <v>-4.2039999999999997</v>
          </cell>
        </row>
        <row r="973">
          <cell r="C973">
            <v>6210.8379999999997</v>
          </cell>
          <cell r="D973">
            <v>-1.2190000000000001</v>
          </cell>
          <cell r="G973">
            <v>8410.2960000000003</v>
          </cell>
          <cell r="H973">
            <v>-4.1609999999999996</v>
          </cell>
        </row>
        <row r="974">
          <cell r="C974">
            <v>6214.7690000000002</v>
          </cell>
          <cell r="D974">
            <v>-1.069</v>
          </cell>
          <cell r="G974">
            <v>8422</v>
          </cell>
          <cell r="H974">
            <v>-4.0430000000000001</v>
          </cell>
        </row>
        <row r="975">
          <cell r="C975">
            <v>6219.7860000000001</v>
          </cell>
          <cell r="D975">
            <v>-0.69599999999999995</v>
          </cell>
          <cell r="G975">
            <v>8444.3060000000005</v>
          </cell>
          <cell r="H975">
            <v>-3.9590000000000001</v>
          </cell>
        </row>
        <row r="976">
          <cell r="C976">
            <v>6227.6040000000003</v>
          </cell>
          <cell r="D976">
            <v>-0.35</v>
          </cell>
          <cell r="G976">
            <v>8463.7839999999997</v>
          </cell>
          <cell r="H976">
            <v>-3.9460000000000002</v>
          </cell>
        </row>
        <row r="977">
          <cell r="C977">
            <v>6231.0389999999998</v>
          </cell>
          <cell r="D977">
            <v>-0.27300000000000002</v>
          </cell>
          <cell r="G977">
            <v>8483.9120000000003</v>
          </cell>
          <cell r="H977">
            <v>-3.85</v>
          </cell>
        </row>
        <row r="978">
          <cell r="C978">
            <v>6236.6819999999998</v>
          </cell>
          <cell r="D978">
            <v>9.1999999999999998E-2</v>
          </cell>
          <cell r="G978">
            <v>8499.8369999999995</v>
          </cell>
          <cell r="H978">
            <v>-3.8650000000000002</v>
          </cell>
        </row>
        <row r="979">
          <cell r="C979">
            <v>6243.6059999999998</v>
          </cell>
          <cell r="D979">
            <v>0.34599999999999997</v>
          </cell>
          <cell r="G979">
            <v>8520.9840000000004</v>
          </cell>
          <cell r="H979">
            <v>-3.7629999999999999</v>
          </cell>
        </row>
        <row r="980">
          <cell r="C980">
            <v>6246.107</v>
          </cell>
          <cell r="D980">
            <v>0.34899999999999998</v>
          </cell>
          <cell r="G980">
            <v>8532.1020000000008</v>
          </cell>
          <cell r="H980">
            <v>-3.7930000000000001</v>
          </cell>
        </row>
        <row r="981">
          <cell r="C981">
            <v>6251.9610000000002</v>
          </cell>
          <cell r="D981">
            <v>0.65400000000000003</v>
          </cell>
          <cell r="G981">
            <v>8538.8019999999997</v>
          </cell>
          <cell r="H981">
            <v>-3.7410000000000001</v>
          </cell>
        </row>
        <row r="982">
          <cell r="C982">
            <v>6258.1629999999996</v>
          </cell>
          <cell r="D982">
            <v>0.89</v>
          </cell>
          <cell r="G982">
            <v>8544.3580000000002</v>
          </cell>
          <cell r="H982">
            <v>-3.6320000000000001</v>
          </cell>
        </row>
        <row r="983">
          <cell r="C983">
            <v>6262.3580000000002</v>
          </cell>
          <cell r="D983">
            <v>0.91100000000000003</v>
          </cell>
          <cell r="G983">
            <v>8548.5519999999997</v>
          </cell>
          <cell r="H983">
            <v>-3.681</v>
          </cell>
        </row>
        <row r="984">
          <cell r="C984">
            <v>6267.9369999999999</v>
          </cell>
          <cell r="D984">
            <v>1.2130000000000001</v>
          </cell>
          <cell r="G984">
            <v>8553.0869999999995</v>
          </cell>
          <cell r="H984">
            <v>-3.5219999999999998</v>
          </cell>
        </row>
        <row r="985">
          <cell r="C985">
            <v>6272.826</v>
          </cell>
          <cell r="D985">
            <v>1.4570000000000001</v>
          </cell>
          <cell r="G985">
            <v>8556.2450000000008</v>
          </cell>
          <cell r="H985">
            <v>-3.56</v>
          </cell>
        </row>
        <row r="986">
          <cell r="C986">
            <v>6276.5889999999999</v>
          </cell>
          <cell r="D986">
            <v>1.627</v>
          </cell>
          <cell r="G986">
            <v>8560.9709999999995</v>
          </cell>
          <cell r="H986">
            <v>-3.6520000000000001</v>
          </cell>
        </row>
        <row r="987">
          <cell r="C987">
            <v>6281.3829999999998</v>
          </cell>
          <cell r="D987">
            <v>1.7889999999999999</v>
          </cell>
          <cell r="G987">
            <v>8565.9609999999993</v>
          </cell>
          <cell r="H987">
            <v>-3.79</v>
          </cell>
        </row>
        <row r="988">
          <cell r="C988">
            <v>6287.2120000000004</v>
          </cell>
          <cell r="D988">
            <v>1.784</v>
          </cell>
          <cell r="G988">
            <v>8569.8369999999995</v>
          </cell>
          <cell r="H988">
            <v>-3.8679999999999999</v>
          </cell>
        </row>
        <row r="989">
          <cell r="C989">
            <v>6297.0029999999997</v>
          </cell>
          <cell r="D989">
            <v>1.6879999999999999</v>
          </cell>
          <cell r="G989">
            <v>8574.393</v>
          </cell>
          <cell r="H989">
            <v>-3.9750000000000001</v>
          </cell>
        </row>
        <row r="990">
          <cell r="C990">
            <v>6303.8580000000002</v>
          </cell>
          <cell r="D990">
            <v>1.6479999999999999</v>
          </cell>
          <cell r="G990">
            <v>8579.5859999999993</v>
          </cell>
          <cell r="H990">
            <v>-4.0330000000000004</v>
          </cell>
        </row>
        <row r="991">
          <cell r="C991">
            <v>6309.95</v>
          </cell>
          <cell r="D991">
            <v>1.498</v>
          </cell>
          <cell r="G991">
            <v>8583.3490000000002</v>
          </cell>
          <cell r="H991">
            <v>-4.0990000000000002</v>
          </cell>
        </row>
        <row r="992">
          <cell r="C992">
            <v>6321.4750000000004</v>
          </cell>
          <cell r="D992">
            <v>1.45</v>
          </cell>
          <cell r="G992">
            <v>8585.2990000000009</v>
          </cell>
          <cell r="H992">
            <v>-4.1520000000000001</v>
          </cell>
        </row>
        <row r="993">
          <cell r="C993">
            <v>6330.8969999999999</v>
          </cell>
          <cell r="D993">
            <v>1.696</v>
          </cell>
          <cell r="G993">
            <v>8588.1409999999996</v>
          </cell>
          <cell r="H993">
            <v>-4.1289999999999996</v>
          </cell>
        </row>
        <row r="994">
          <cell r="C994">
            <v>6337.3180000000002</v>
          </cell>
          <cell r="D994">
            <v>1.855</v>
          </cell>
          <cell r="G994">
            <v>8595.5349999999999</v>
          </cell>
          <cell r="H994">
            <v>-3.9430000000000001</v>
          </cell>
        </row>
        <row r="995">
          <cell r="C995">
            <v>6342.308</v>
          </cell>
          <cell r="D995">
            <v>2.1240000000000001</v>
          </cell>
          <cell r="G995">
            <v>8604.4330000000009</v>
          </cell>
          <cell r="H995">
            <v>-3.923</v>
          </cell>
        </row>
        <row r="996">
          <cell r="C996">
            <v>6348.6210000000001</v>
          </cell>
          <cell r="D996">
            <v>2.4169999999999998</v>
          </cell>
          <cell r="G996">
            <v>8606.7720000000008</v>
          </cell>
          <cell r="H996">
            <v>-3.9870000000000001</v>
          </cell>
        </row>
        <row r="997">
          <cell r="C997">
            <v>6353.366</v>
          </cell>
          <cell r="D997">
            <v>2.6269999999999998</v>
          </cell>
          <cell r="G997">
            <v>8610.8150000000005</v>
          </cell>
          <cell r="H997">
            <v>-4.0629999999999997</v>
          </cell>
        </row>
        <row r="998">
          <cell r="C998">
            <v>6359.1480000000001</v>
          </cell>
          <cell r="D998">
            <v>2.7530000000000001</v>
          </cell>
          <cell r="G998">
            <v>8621.0609999999997</v>
          </cell>
          <cell r="H998">
            <v>-3.59</v>
          </cell>
        </row>
        <row r="999">
          <cell r="C999">
            <v>6364.7380000000003</v>
          </cell>
          <cell r="D999">
            <v>2.9990000000000001</v>
          </cell>
          <cell r="G999">
            <v>8635.9410000000007</v>
          </cell>
          <cell r="H999">
            <v>-3.6309999999999998</v>
          </cell>
        </row>
        <row r="1000">
          <cell r="C1000">
            <v>6369.71</v>
          </cell>
          <cell r="D1000">
            <v>3.1240000000000001</v>
          </cell>
          <cell r="G1000">
            <v>8651.1769999999997</v>
          </cell>
          <cell r="H1000">
            <v>-3.5009999999999999</v>
          </cell>
        </row>
        <row r="1001">
          <cell r="C1001">
            <v>6375.433</v>
          </cell>
          <cell r="D1001">
            <v>3.1909999999999998</v>
          </cell>
          <cell r="G1001">
            <v>8666.3240000000005</v>
          </cell>
          <cell r="H1001">
            <v>-3.47</v>
          </cell>
        </row>
        <row r="1002">
          <cell r="C1002">
            <v>6382.0720000000001</v>
          </cell>
          <cell r="D1002">
            <v>3.3050000000000002</v>
          </cell>
          <cell r="G1002">
            <v>8682.2819999999992</v>
          </cell>
          <cell r="H1002">
            <v>-3.4169999999999998</v>
          </cell>
        </row>
        <row r="1003">
          <cell r="C1003">
            <v>6389.0240000000003</v>
          </cell>
          <cell r="D1003">
            <v>3.363</v>
          </cell>
          <cell r="G1003">
            <v>8691.7360000000008</v>
          </cell>
          <cell r="H1003">
            <v>-3.387</v>
          </cell>
        </row>
        <row r="1004">
          <cell r="C1004">
            <v>6395.1819999999998</v>
          </cell>
          <cell r="D1004">
            <v>3.3180000000000001</v>
          </cell>
          <cell r="G1004">
            <v>8697.8119999999999</v>
          </cell>
          <cell r="H1004">
            <v>-3.298</v>
          </cell>
        </row>
        <row r="1005">
          <cell r="C1005">
            <v>6403.4089999999997</v>
          </cell>
          <cell r="D1005">
            <v>3.27</v>
          </cell>
          <cell r="G1005">
            <v>8702.2420000000002</v>
          </cell>
          <cell r="H1005">
            <v>-3.2069999999999999</v>
          </cell>
        </row>
        <row r="1006">
          <cell r="C1006">
            <v>6407.951</v>
          </cell>
          <cell r="D1006">
            <v>3.1230000000000002</v>
          </cell>
          <cell r="G1006">
            <v>8705.2420000000002</v>
          </cell>
          <cell r="H1006">
            <v>-3.14</v>
          </cell>
        </row>
        <row r="1007">
          <cell r="C1007">
            <v>6414.7839999999997</v>
          </cell>
          <cell r="D1007">
            <v>3.2530000000000001</v>
          </cell>
          <cell r="G1007">
            <v>8710.2479999999996</v>
          </cell>
          <cell r="H1007">
            <v>-3.1309999999999998</v>
          </cell>
        </row>
        <row r="1008">
          <cell r="C1008">
            <v>6419.9579999999996</v>
          </cell>
          <cell r="D1008">
            <v>3.03</v>
          </cell>
          <cell r="G1008">
            <v>8711.9959999999992</v>
          </cell>
          <cell r="H1008">
            <v>-3.1589999999999998</v>
          </cell>
        </row>
        <row r="1009">
          <cell r="C1009">
            <v>6424.8280000000004</v>
          </cell>
          <cell r="D1009">
            <v>2.8220000000000001</v>
          </cell>
          <cell r="G1009">
            <v>8713.6839999999993</v>
          </cell>
          <cell r="H1009">
            <v>-3.1619999999999999</v>
          </cell>
        </row>
        <row r="1010">
          <cell r="C1010">
            <v>6429.357</v>
          </cell>
          <cell r="D1010">
            <v>2.6469999999999998</v>
          </cell>
          <cell r="G1010">
            <v>8718.0210000000006</v>
          </cell>
          <cell r="H1010">
            <v>-3.1629999999999998</v>
          </cell>
        </row>
        <row r="1011">
          <cell r="C1011">
            <v>6433.87</v>
          </cell>
          <cell r="D1011">
            <v>2.4079999999999999</v>
          </cell>
          <cell r="G1011">
            <v>8721.9950000000008</v>
          </cell>
          <cell r="H1011">
            <v>-3.0350000000000001</v>
          </cell>
        </row>
        <row r="1012">
          <cell r="C1012">
            <v>6438.75</v>
          </cell>
          <cell r="D1012">
            <v>2.2469999999999999</v>
          </cell>
          <cell r="G1012">
            <v>8724.4159999999993</v>
          </cell>
          <cell r="H1012">
            <v>-3.0529999999999999</v>
          </cell>
        </row>
        <row r="1013">
          <cell r="C1013">
            <v>6442.9589999999998</v>
          </cell>
          <cell r="D1013">
            <v>1.8859999999999999</v>
          </cell>
          <cell r="G1013">
            <v>8728.2569999999996</v>
          </cell>
          <cell r="H1013">
            <v>-2.9489999999999998</v>
          </cell>
        </row>
        <row r="1014">
          <cell r="C1014">
            <v>6447.8559999999998</v>
          </cell>
          <cell r="D1014">
            <v>1.522</v>
          </cell>
          <cell r="G1014">
            <v>8729.8780000000006</v>
          </cell>
          <cell r="H1014">
            <v>-3.0409999999999999</v>
          </cell>
        </row>
        <row r="1015">
          <cell r="C1015">
            <v>6454.8959999999997</v>
          </cell>
          <cell r="D1015">
            <v>1.0960000000000001</v>
          </cell>
          <cell r="G1015">
            <v>8734.2389999999996</v>
          </cell>
          <cell r="H1015">
            <v>-3.0419999999999998</v>
          </cell>
        </row>
        <row r="1016">
          <cell r="C1016">
            <v>6457.4679999999998</v>
          </cell>
          <cell r="D1016">
            <v>0.77200000000000002</v>
          </cell>
          <cell r="G1016">
            <v>8737.4240000000009</v>
          </cell>
          <cell r="H1016">
            <v>-2.992</v>
          </cell>
        </row>
        <row r="1017">
          <cell r="C1017">
            <v>6469.8869999999997</v>
          </cell>
          <cell r="D1017">
            <v>0.83299999999999996</v>
          </cell>
          <cell r="G1017">
            <v>8742.1209999999992</v>
          </cell>
          <cell r="H1017">
            <v>-3.1890000000000001</v>
          </cell>
        </row>
        <row r="1018">
          <cell r="C1018">
            <v>6474.8280000000004</v>
          </cell>
          <cell r="D1018">
            <v>0.81599999999999995</v>
          </cell>
          <cell r="G1018">
            <v>8744.3619999999992</v>
          </cell>
          <cell r="H1018">
            <v>-3.302</v>
          </cell>
        </row>
        <row r="1019">
          <cell r="C1019">
            <v>6483.451</v>
          </cell>
          <cell r="D1019">
            <v>0.755</v>
          </cell>
          <cell r="G1019">
            <v>8747.6919999999991</v>
          </cell>
          <cell r="H1019">
            <v>-3.4870000000000001</v>
          </cell>
        </row>
        <row r="1020">
          <cell r="C1020">
            <v>6493.2</v>
          </cell>
          <cell r="D1020">
            <v>1.127</v>
          </cell>
          <cell r="G1020">
            <v>8751.5429999999997</v>
          </cell>
          <cell r="H1020">
            <v>-3.5950000000000002</v>
          </cell>
        </row>
        <row r="1021">
          <cell r="C1021">
            <v>6502.8270000000002</v>
          </cell>
          <cell r="D1021">
            <v>1.417</v>
          </cell>
          <cell r="G1021">
            <v>8756.0669999999991</v>
          </cell>
          <cell r="H1021">
            <v>-3.6930000000000001</v>
          </cell>
        </row>
        <row r="1022">
          <cell r="C1022">
            <v>6523.9250000000002</v>
          </cell>
          <cell r="D1022">
            <v>1.7509999999999999</v>
          </cell>
          <cell r="G1022">
            <v>8758.9490000000005</v>
          </cell>
          <cell r="H1022">
            <v>-3.8610000000000002</v>
          </cell>
        </row>
        <row r="1023">
          <cell r="C1023">
            <v>6532.5749999999998</v>
          </cell>
          <cell r="D1023">
            <v>2.0070000000000001</v>
          </cell>
          <cell r="G1023">
            <v>8763.7849999999999</v>
          </cell>
          <cell r="H1023">
            <v>-4.09</v>
          </cell>
        </row>
        <row r="1024">
          <cell r="C1024">
            <v>6549.558</v>
          </cell>
          <cell r="D1024">
            <v>2.5630000000000002</v>
          </cell>
          <cell r="G1024">
            <v>8767.0049999999992</v>
          </cell>
          <cell r="H1024">
            <v>-4.1029999999999998</v>
          </cell>
        </row>
        <row r="1025">
          <cell r="C1025">
            <v>6570.0010000000002</v>
          </cell>
          <cell r="D1025">
            <v>2.996</v>
          </cell>
          <cell r="G1025">
            <v>8772.1689999999999</v>
          </cell>
          <cell r="H1025">
            <v>-4.2130000000000001</v>
          </cell>
        </row>
        <row r="1026">
          <cell r="C1026">
            <v>6582.3289999999997</v>
          </cell>
          <cell r="D1026">
            <v>3.3039999999999998</v>
          </cell>
          <cell r="G1026">
            <v>8776.9089999999997</v>
          </cell>
          <cell r="H1026">
            <v>-4.5720000000000001</v>
          </cell>
        </row>
        <row r="1027">
          <cell r="C1027">
            <v>6592.402</v>
          </cell>
          <cell r="D1027">
            <v>3.5590000000000002</v>
          </cell>
          <cell r="G1027">
            <v>8779.7870000000003</v>
          </cell>
          <cell r="H1027">
            <v>-4.569</v>
          </cell>
        </row>
        <row r="1028">
          <cell r="C1028">
            <v>6615.5420000000004</v>
          </cell>
          <cell r="D1028">
            <v>3.883</v>
          </cell>
          <cell r="G1028">
            <v>8784.18</v>
          </cell>
          <cell r="H1028">
            <v>-4.6820000000000004</v>
          </cell>
        </row>
        <row r="1029">
          <cell r="C1029">
            <v>6630.9639999999999</v>
          </cell>
          <cell r="D1029">
            <v>4.0629999999999997</v>
          </cell>
          <cell r="G1029">
            <v>8789.4660000000003</v>
          </cell>
          <cell r="H1029">
            <v>-4.766</v>
          </cell>
        </row>
        <row r="1030">
          <cell r="C1030">
            <v>6645.6350000000002</v>
          </cell>
          <cell r="D1030">
            <v>4.4950000000000001</v>
          </cell>
          <cell r="G1030">
            <v>8792.7659999999996</v>
          </cell>
          <cell r="H1030">
            <v>-4.8490000000000002</v>
          </cell>
        </row>
        <row r="1031">
          <cell r="C1031">
            <v>6690.7250000000004</v>
          </cell>
          <cell r="D1031">
            <v>4.1849999999999996</v>
          </cell>
          <cell r="G1031">
            <v>8799.9040000000005</v>
          </cell>
          <cell r="H1031">
            <v>-4.9320000000000004</v>
          </cell>
        </row>
        <row r="1032">
          <cell r="C1032">
            <v>6733.9970000000003</v>
          </cell>
          <cell r="D1032">
            <v>3.69</v>
          </cell>
          <cell r="G1032">
            <v>8807.8580000000002</v>
          </cell>
          <cell r="H1032">
            <v>-4.8879999999999999</v>
          </cell>
        </row>
        <row r="1033">
          <cell r="C1033">
            <v>6742.2420000000002</v>
          </cell>
          <cell r="D1033">
            <v>3.802</v>
          </cell>
          <cell r="G1033">
            <v>8817.0619999999999</v>
          </cell>
          <cell r="H1033">
            <v>-4.9550000000000001</v>
          </cell>
        </row>
        <row r="1034">
          <cell r="C1034">
            <v>6753.8270000000002</v>
          </cell>
          <cell r="D1034">
            <v>3.6459999999999999</v>
          </cell>
          <cell r="G1034">
            <v>8829.0570000000007</v>
          </cell>
          <cell r="H1034">
            <v>-4.8490000000000002</v>
          </cell>
        </row>
        <row r="1035">
          <cell r="C1035">
            <v>6770.7269999999999</v>
          </cell>
          <cell r="D1035">
            <v>3.9870000000000001</v>
          </cell>
          <cell r="G1035">
            <v>8841.2489999999998</v>
          </cell>
          <cell r="H1035">
            <v>-4.718</v>
          </cell>
        </row>
        <row r="1036">
          <cell r="C1036">
            <v>6788.3530000000001</v>
          </cell>
          <cell r="D1036">
            <v>3.6819999999999999</v>
          </cell>
          <cell r="G1036">
            <v>8855.4220000000005</v>
          </cell>
          <cell r="H1036">
            <v>-4.7640000000000002</v>
          </cell>
        </row>
        <row r="1037">
          <cell r="C1037">
            <v>6805.3850000000002</v>
          </cell>
          <cell r="D1037">
            <v>3.3570000000000002</v>
          </cell>
          <cell r="G1037">
            <v>8871.2459999999992</v>
          </cell>
          <cell r="H1037">
            <v>-4.8019999999999996</v>
          </cell>
        </row>
        <row r="1038">
          <cell r="C1038">
            <v>6818.8890000000001</v>
          </cell>
          <cell r="D1038">
            <v>3.4260000000000002</v>
          </cell>
          <cell r="G1038">
            <v>8884.4110000000001</v>
          </cell>
          <cell r="H1038">
            <v>-4.8920000000000003</v>
          </cell>
        </row>
        <row r="1039">
          <cell r="C1039">
            <v>6833.6260000000002</v>
          </cell>
          <cell r="D1039">
            <v>2.7610000000000001</v>
          </cell>
          <cell r="G1039">
            <v>8897.0190000000002</v>
          </cell>
          <cell r="H1039">
            <v>-4.8719999999999999</v>
          </cell>
        </row>
        <row r="1040">
          <cell r="C1040">
            <v>6846.8450000000003</v>
          </cell>
          <cell r="D1040">
            <v>2.5510000000000002</v>
          </cell>
          <cell r="G1040">
            <v>8912.81</v>
          </cell>
          <cell r="H1040">
            <v>-4.9329999999999998</v>
          </cell>
        </row>
        <row r="1041">
          <cell r="C1041">
            <v>6860.2349999999997</v>
          </cell>
          <cell r="D1041">
            <v>2.2559999999999998</v>
          </cell>
          <cell r="G1041">
            <v>8937.0589999999993</v>
          </cell>
          <cell r="H1041">
            <v>-5.1050000000000004</v>
          </cell>
        </row>
        <row r="1042">
          <cell r="C1042">
            <v>6873.73</v>
          </cell>
          <cell r="D1042">
            <v>1.99</v>
          </cell>
          <cell r="G1042">
            <v>8946.6650000000009</v>
          </cell>
          <cell r="H1042">
            <v>-5.1289999999999996</v>
          </cell>
        </row>
        <row r="1043">
          <cell r="C1043">
            <v>6884.9970000000003</v>
          </cell>
          <cell r="D1043">
            <v>1.786</v>
          </cell>
          <cell r="G1043">
            <v>8953.2090000000007</v>
          </cell>
          <cell r="H1043">
            <v>-5.1079999999999997</v>
          </cell>
        </row>
        <row r="1044">
          <cell r="C1044">
            <v>6897.07</v>
          </cell>
          <cell r="D1044">
            <v>1.7949999999999999</v>
          </cell>
          <cell r="G1044">
            <v>8960.3809999999994</v>
          </cell>
          <cell r="H1044">
            <v>-5.1260000000000003</v>
          </cell>
        </row>
        <row r="1045">
          <cell r="C1045">
            <v>6911.3630000000003</v>
          </cell>
          <cell r="D1045">
            <v>1.853</v>
          </cell>
          <cell r="G1045">
            <v>8972.6530000000002</v>
          </cell>
          <cell r="H1045">
            <v>-5.1360000000000001</v>
          </cell>
        </row>
        <row r="1046">
          <cell r="C1046">
            <v>6923.4650000000001</v>
          </cell>
          <cell r="D1046">
            <v>1.776</v>
          </cell>
          <cell r="G1046">
            <v>8980.9500000000007</v>
          </cell>
          <cell r="H1046">
            <v>-5.1189999999999998</v>
          </cell>
        </row>
        <row r="1047">
          <cell r="C1047">
            <v>6931.3429999999998</v>
          </cell>
          <cell r="D1047">
            <v>1.7749999999999999</v>
          </cell>
          <cell r="G1047">
            <v>9000.5380000000005</v>
          </cell>
          <cell r="H1047">
            <v>-5.1669999999999998</v>
          </cell>
        </row>
        <row r="1048">
          <cell r="C1048">
            <v>6944.6819999999998</v>
          </cell>
          <cell r="D1048">
            <v>1.5640000000000001</v>
          </cell>
          <cell r="G1048">
            <v>9008.8880000000008</v>
          </cell>
          <cell r="H1048">
            <v>-5.1740000000000004</v>
          </cell>
        </row>
        <row r="1049">
          <cell r="C1049">
            <v>6957.6980000000003</v>
          </cell>
          <cell r="D1049">
            <v>1.351</v>
          </cell>
          <cell r="G1049">
            <v>9020.0669999999991</v>
          </cell>
          <cell r="H1049">
            <v>-5.2729999999999997</v>
          </cell>
        </row>
        <row r="1050">
          <cell r="C1050">
            <v>6970.8429999999998</v>
          </cell>
          <cell r="D1050">
            <v>1.399</v>
          </cell>
          <cell r="G1050">
            <v>9036.0020000000004</v>
          </cell>
          <cell r="H1050">
            <v>-5.9640000000000004</v>
          </cell>
        </row>
        <row r="1051">
          <cell r="C1051">
            <v>6983.4380000000001</v>
          </cell>
          <cell r="D1051">
            <v>1.504</v>
          </cell>
          <cell r="G1051">
            <v>9044.643</v>
          </cell>
          <cell r="H1051">
            <v>-6.8860000000000001</v>
          </cell>
        </row>
        <row r="1052">
          <cell r="C1052">
            <v>6996.7089999999998</v>
          </cell>
          <cell r="D1052">
            <v>1.3049999999999999</v>
          </cell>
          <cell r="G1052">
            <v>9049.3289999999997</v>
          </cell>
          <cell r="H1052">
            <v>-7.6189999999999998</v>
          </cell>
        </row>
        <row r="1053">
          <cell r="C1053">
            <v>7011.7950000000001</v>
          </cell>
          <cell r="D1053">
            <v>1.4850000000000001</v>
          </cell>
          <cell r="G1053">
            <v>9053.3880000000008</v>
          </cell>
          <cell r="H1053">
            <v>-8.4130000000000003</v>
          </cell>
        </row>
        <row r="1054">
          <cell r="C1054">
            <v>7022.0460000000003</v>
          </cell>
          <cell r="D1054">
            <v>1.522</v>
          </cell>
          <cell r="G1054">
            <v>9057.0049999999992</v>
          </cell>
          <cell r="H1054">
            <v>-9.16</v>
          </cell>
        </row>
        <row r="1055">
          <cell r="C1055">
            <v>7033.3270000000002</v>
          </cell>
          <cell r="D1055">
            <v>1.431</v>
          </cell>
          <cell r="G1055">
            <v>9061.5280000000002</v>
          </cell>
          <cell r="H1055">
            <v>-10.051</v>
          </cell>
        </row>
        <row r="1056">
          <cell r="C1056">
            <v>7049.77</v>
          </cell>
          <cell r="D1056">
            <v>1.3859999999999999</v>
          </cell>
          <cell r="G1056">
            <v>9064.5120000000006</v>
          </cell>
          <cell r="H1056">
            <v>-10.583</v>
          </cell>
        </row>
        <row r="1057">
          <cell r="C1057">
            <v>7065.9440000000004</v>
          </cell>
          <cell r="D1057">
            <v>1.4650000000000001</v>
          </cell>
          <cell r="G1057">
            <v>9067.6890000000003</v>
          </cell>
          <cell r="H1057">
            <v>-11.224</v>
          </cell>
        </row>
        <row r="1058">
          <cell r="C1058">
            <v>7082.7240000000002</v>
          </cell>
          <cell r="D1058">
            <v>1.4650000000000001</v>
          </cell>
          <cell r="G1058">
            <v>9070.393</v>
          </cell>
          <cell r="H1058">
            <v>-11.647</v>
          </cell>
        </row>
        <row r="1059">
          <cell r="C1059">
            <v>7100.5709999999999</v>
          </cell>
          <cell r="D1059">
            <v>1.655</v>
          </cell>
          <cell r="G1059">
            <v>9072.7649999999994</v>
          </cell>
          <cell r="H1059">
            <v>-12.028</v>
          </cell>
        </row>
        <row r="1060">
          <cell r="C1060">
            <v>7116.3360000000002</v>
          </cell>
          <cell r="D1060">
            <v>1.6579999999999999</v>
          </cell>
          <cell r="G1060">
            <v>9078.1460000000006</v>
          </cell>
          <cell r="H1060">
            <v>-13.121</v>
          </cell>
        </row>
        <row r="1061">
          <cell r="C1061">
            <v>7125.683</v>
          </cell>
          <cell r="D1061">
            <v>1.68</v>
          </cell>
          <cell r="G1061">
            <v>9081.61</v>
          </cell>
          <cell r="H1061">
            <v>-13.696999999999999</v>
          </cell>
        </row>
        <row r="1062">
          <cell r="C1062">
            <v>7129.7929999999997</v>
          </cell>
          <cell r="D1062">
            <v>1.8160000000000001</v>
          </cell>
          <cell r="G1062">
            <v>9084.0509999999995</v>
          </cell>
          <cell r="H1062">
            <v>-14.172000000000001</v>
          </cell>
        </row>
        <row r="1063">
          <cell r="C1063">
            <v>7134.201</v>
          </cell>
          <cell r="D1063">
            <v>1.978</v>
          </cell>
          <cell r="G1063">
            <v>9085.6749999999993</v>
          </cell>
          <cell r="H1063">
            <v>-14.331</v>
          </cell>
        </row>
        <row r="1064">
          <cell r="C1064">
            <v>7137.7839999999997</v>
          </cell>
          <cell r="D1064">
            <v>2.0049999999999999</v>
          </cell>
          <cell r="G1064">
            <v>9087.7360000000008</v>
          </cell>
          <cell r="H1064">
            <v>-14.632</v>
          </cell>
        </row>
        <row r="1065">
          <cell r="C1065">
            <v>7143.7089999999998</v>
          </cell>
          <cell r="D1065">
            <v>2.081</v>
          </cell>
          <cell r="G1065">
            <v>9091.018</v>
          </cell>
          <cell r="H1065">
            <v>-15.151999999999999</v>
          </cell>
        </row>
        <row r="1066">
          <cell r="C1066">
            <v>7151.2910000000002</v>
          </cell>
          <cell r="D1066">
            <v>2.3460000000000001</v>
          </cell>
          <cell r="G1066">
            <v>9095.1679999999997</v>
          </cell>
          <cell r="H1066">
            <v>-15.669</v>
          </cell>
        </row>
        <row r="1067">
          <cell r="C1067">
            <v>7161.92</v>
          </cell>
          <cell r="D1067">
            <v>2.2000000000000002</v>
          </cell>
          <cell r="G1067">
            <v>9098.11</v>
          </cell>
          <cell r="H1067">
            <v>-16.026</v>
          </cell>
        </row>
        <row r="1068">
          <cell r="C1068">
            <v>7174.0320000000002</v>
          </cell>
          <cell r="D1068">
            <v>1.925</v>
          </cell>
          <cell r="G1068">
            <v>9099.9519999999993</v>
          </cell>
          <cell r="H1068">
            <v>-16.280999999999999</v>
          </cell>
        </row>
        <row r="1069">
          <cell r="C1069">
            <v>7177.1019999999999</v>
          </cell>
          <cell r="D1069">
            <v>1.7609999999999999</v>
          </cell>
          <cell r="G1069">
            <v>9103.4330000000009</v>
          </cell>
          <cell r="H1069">
            <v>-16.699000000000002</v>
          </cell>
        </row>
        <row r="1070">
          <cell r="C1070">
            <v>7180.2879999999996</v>
          </cell>
          <cell r="D1070">
            <v>1.819</v>
          </cell>
          <cell r="G1070">
            <v>9106.884</v>
          </cell>
          <cell r="H1070">
            <v>-17.108000000000001</v>
          </cell>
        </row>
        <row r="1071">
          <cell r="C1071">
            <v>7184.7539999999999</v>
          </cell>
          <cell r="D1071">
            <v>1.524</v>
          </cell>
          <cell r="G1071">
            <v>9109.0589999999993</v>
          </cell>
          <cell r="H1071">
            <v>-17.276</v>
          </cell>
        </row>
        <row r="1072">
          <cell r="C1072">
            <v>7190.9030000000002</v>
          </cell>
          <cell r="D1072">
            <v>1.3839999999999999</v>
          </cell>
          <cell r="G1072">
            <v>9113.3629999999994</v>
          </cell>
          <cell r="H1072">
            <v>-17.739999999999998</v>
          </cell>
        </row>
        <row r="1073">
          <cell r="C1073">
            <v>7197.1469999999999</v>
          </cell>
          <cell r="D1073">
            <v>0.86399999999999999</v>
          </cell>
          <cell r="G1073">
            <v>9116.3019999999997</v>
          </cell>
          <cell r="H1073">
            <v>-18.082999999999998</v>
          </cell>
        </row>
        <row r="1074">
          <cell r="C1074">
            <v>7200.59</v>
          </cell>
          <cell r="D1074">
            <v>0.85099999999999998</v>
          </cell>
          <cell r="G1074">
            <v>9118.402</v>
          </cell>
          <cell r="H1074">
            <v>-18.321000000000002</v>
          </cell>
        </row>
        <row r="1075">
          <cell r="C1075">
            <v>7205.8729999999996</v>
          </cell>
          <cell r="D1075">
            <v>0.624</v>
          </cell>
          <cell r="G1075">
            <v>9121.2929999999997</v>
          </cell>
          <cell r="H1075">
            <v>-18.524999999999999</v>
          </cell>
        </row>
        <row r="1076">
          <cell r="C1076">
            <v>7210.9889999999996</v>
          </cell>
          <cell r="D1076">
            <v>0.46899999999999997</v>
          </cell>
          <cell r="G1076">
            <v>9124</v>
          </cell>
          <cell r="H1076">
            <v>-18.7</v>
          </cell>
        </row>
        <row r="1077">
          <cell r="C1077">
            <v>7216.1329999999998</v>
          </cell>
          <cell r="D1077">
            <v>0.34799999999999998</v>
          </cell>
          <cell r="G1077">
            <v>9126.2450000000008</v>
          </cell>
          <cell r="H1077">
            <v>-18.945</v>
          </cell>
        </row>
        <row r="1078">
          <cell r="C1078">
            <v>7223.6379999999999</v>
          </cell>
          <cell r="D1078">
            <v>-3.5999999999999997E-2</v>
          </cell>
          <cell r="G1078">
            <v>9128.5669999999991</v>
          </cell>
          <cell r="H1078">
            <v>-19.109000000000002</v>
          </cell>
        </row>
        <row r="1079">
          <cell r="C1079">
            <v>7232.4740000000002</v>
          </cell>
          <cell r="D1079">
            <v>-0.127</v>
          </cell>
          <cell r="G1079">
            <v>9130.7350000000006</v>
          </cell>
          <cell r="H1079">
            <v>-19.106999999999999</v>
          </cell>
        </row>
        <row r="1080">
          <cell r="C1080">
            <v>7240.491</v>
          </cell>
          <cell r="D1080">
            <v>4.3999999999999997E-2</v>
          </cell>
          <cell r="G1080">
            <v>9134.4069999999992</v>
          </cell>
          <cell r="H1080">
            <v>-19.196000000000002</v>
          </cell>
        </row>
        <row r="1081">
          <cell r="C1081">
            <v>7253.71</v>
          </cell>
          <cell r="D1081">
            <v>0.435</v>
          </cell>
          <cell r="G1081">
            <v>9137.6970000000001</v>
          </cell>
          <cell r="H1081">
            <v>-19.097999999999999</v>
          </cell>
        </row>
        <row r="1082">
          <cell r="C1082">
            <v>7268.634</v>
          </cell>
          <cell r="D1082">
            <v>1.3540000000000001</v>
          </cell>
          <cell r="G1082">
            <v>9139.94</v>
          </cell>
          <cell r="H1082">
            <v>-18.972000000000001</v>
          </cell>
        </row>
        <row r="1083">
          <cell r="C1083">
            <v>7282.4070000000002</v>
          </cell>
          <cell r="D1083">
            <v>2.1389999999999998</v>
          </cell>
          <cell r="G1083">
            <v>9144.6959999999999</v>
          </cell>
          <cell r="H1083">
            <v>-18.606999999999999</v>
          </cell>
        </row>
        <row r="1084">
          <cell r="C1084">
            <v>7297.652</v>
          </cell>
          <cell r="D1084">
            <v>3.0870000000000002</v>
          </cell>
          <cell r="G1084">
            <v>9148.6360000000004</v>
          </cell>
          <cell r="H1084">
            <v>-18.283999999999999</v>
          </cell>
        </row>
        <row r="1085">
          <cell r="C1085">
            <v>7308.9219999999996</v>
          </cell>
          <cell r="D1085">
            <v>3.7320000000000002</v>
          </cell>
          <cell r="G1085">
            <v>9151.4989999999998</v>
          </cell>
          <cell r="H1085">
            <v>-17.832000000000001</v>
          </cell>
        </row>
        <row r="1086">
          <cell r="C1086">
            <v>7321.0140000000001</v>
          </cell>
          <cell r="D1086">
            <v>4.4969999999999999</v>
          </cell>
          <cell r="G1086">
            <v>9155.6290000000008</v>
          </cell>
          <cell r="H1086">
            <v>-17.196000000000002</v>
          </cell>
        </row>
        <row r="1087">
          <cell r="C1087">
            <v>7334.817</v>
          </cell>
          <cell r="D1087">
            <v>5.3</v>
          </cell>
          <cell r="G1087">
            <v>9160.7360000000008</v>
          </cell>
          <cell r="H1087">
            <v>-16.414000000000001</v>
          </cell>
        </row>
        <row r="1088">
          <cell r="C1088">
            <v>7348.598</v>
          </cell>
          <cell r="D1088">
            <v>6.3579999999999997</v>
          </cell>
          <cell r="G1088">
            <v>9164.366</v>
          </cell>
          <cell r="H1088">
            <v>-15.569000000000001</v>
          </cell>
        </row>
        <row r="1089">
          <cell r="C1089">
            <v>7362.0690000000004</v>
          </cell>
          <cell r="D1089">
            <v>7.0529999999999999</v>
          </cell>
          <cell r="G1089">
            <v>9169.7690000000002</v>
          </cell>
          <cell r="H1089">
            <v>-14.22</v>
          </cell>
        </row>
        <row r="1090">
          <cell r="C1090">
            <v>7372.6030000000001</v>
          </cell>
          <cell r="D1090">
            <v>7.883</v>
          </cell>
          <cell r="G1090">
            <v>9173.5509999999995</v>
          </cell>
          <cell r="H1090">
            <v>-13.147</v>
          </cell>
        </row>
        <row r="1091">
          <cell r="C1091">
            <v>7380.768</v>
          </cell>
          <cell r="D1091">
            <v>8.4499999999999993</v>
          </cell>
          <cell r="G1091">
            <v>9177.2890000000007</v>
          </cell>
          <cell r="H1091">
            <v>-11.933999999999999</v>
          </cell>
        </row>
        <row r="1092">
          <cell r="C1092">
            <v>7390.9719999999998</v>
          </cell>
          <cell r="D1092">
            <v>8.9860000000000007</v>
          </cell>
          <cell r="G1092">
            <v>9188.732</v>
          </cell>
          <cell r="H1092">
            <v>-7.9630000000000001</v>
          </cell>
        </row>
        <row r="1093">
          <cell r="C1093">
            <v>7395.4089999999997</v>
          </cell>
          <cell r="D1093">
            <v>9.1639999999999997</v>
          </cell>
          <cell r="G1093">
            <v>9201.2340000000004</v>
          </cell>
          <cell r="H1093">
            <v>-3.1459999999999999</v>
          </cell>
        </row>
        <row r="1094">
          <cell r="C1094">
            <v>7400.1409999999996</v>
          </cell>
          <cell r="D1094">
            <v>9.0670000000000002</v>
          </cell>
          <cell r="G1094">
            <v>9208.3709999999992</v>
          </cell>
          <cell r="H1094">
            <v>0.22800000000000001</v>
          </cell>
        </row>
        <row r="1095">
          <cell r="C1095">
            <v>7412.0079999999998</v>
          </cell>
          <cell r="D1095">
            <v>9.1319999999999997</v>
          </cell>
          <cell r="G1095">
            <v>9213.9459999999999</v>
          </cell>
          <cell r="H1095">
            <v>3.1539999999999999</v>
          </cell>
        </row>
        <row r="1096">
          <cell r="C1096">
            <v>7423.527</v>
          </cell>
          <cell r="D1096">
            <v>8.9250000000000007</v>
          </cell>
          <cell r="G1096">
            <v>9217.7720000000008</v>
          </cell>
          <cell r="H1096">
            <v>5.3230000000000004</v>
          </cell>
        </row>
        <row r="1097">
          <cell r="C1097">
            <v>7428.0810000000001</v>
          </cell>
          <cell r="D1097">
            <v>8.8510000000000009</v>
          </cell>
          <cell r="G1097">
            <v>9220.2849999999999</v>
          </cell>
          <cell r="H1097">
            <v>6.7869999999999999</v>
          </cell>
        </row>
        <row r="1098">
          <cell r="C1098">
            <v>7432.7340000000004</v>
          </cell>
          <cell r="D1098">
            <v>8.6660000000000004</v>
          </cell>
          <cell r="G1098">
            <v>9223.134</v>
          </cell>
          <cell r="H1098">
            <v>8.4499999999999993</v>
          </cell>
        </row>
        <row r="1099">
          <cell r="C1099">
            <v>7436.4160000000002</v>
          </cell>
          <cell r="D1099">
            <v>8.44</v>
          </cell>
          <cell r="G1099">
            <v>9224.6880000000001</v>
          </cell>
          <cell r="H1099">
            <v>9.3699999999999992</v>
          </cell>
        </row>
        <row r="1100">
          <cell r="C1100">
            <v>7441.1840000000002</v>
          </cell>
          <cell r="D1100">
            <v>8.2050000000000001</v>
          </cell>
          <cell r="G1100">
            <v>9226.85</v>
          </cell>
          <cell r="H1100">
            <v>10.898999999999999</v>
          </cell>
        </row>
        <row r="1101">
          <cell r="C1101">
            <v>7446.0929999999998</v>
          </cell>
          <cell r="D1101">
            <v>7.806</v>
          </cell>
          <cell r="G1101">
            <v>9229.3529999999992</v>
          </cell>
          <cell r="H1101">
            <v>12.35</v>
          </cell>
        </row>
        <row r="1102">
          <cell r="C1102">
            <v>7450.3630000000003</v>
          </cell>
          <cell r="D1102">
            <v>7.4139999999999997</v>
          </cell>
          <cell r="G1102">
            <v>9231.6710000000003</v>
          </cell>
          <cell r="H1102">
            <v>13.6</v>
          </cell>
        </row>
        <row r="1103">
          <cell r="C1103">
            <v>7456.7860000000001</v>
          </cell>
          <cell r="D1103">
            <v>6.6020000000000003</v>
          </cell>
          <cell r="G1103">
            <v>9232.7479999999996</v>
          </cell>
          <cell r="H1103">
            <v>14.17</v>
          </cell>
        </row>
        <row r="1104">
          <cell r="C1104">
            <v>7466.1390000000001</v>
          </cell>
          <cell r="D1104">
            <v>5.8010000000000002</v>
          </cell>
          <cell r="G1104">
            <v>9235.5470000000005</v>
          </cell>
          <cell r="H1104">
            <v>15.56</v>
          </cell>
        </row>
        <row r="1105">
          <cell r="C1105">
            <v>7473.0519999999997</v>
          </cell>
          <cell r="D1105">
            <v>5.008</v>
          </cell>
          <cell r="G1105">
            <v>9239.2119999999995</v>
          </cell>
          <cell r="H1105">
            <v>17.209</v>
          </cell>
        </row>
        <row r="1106">
          <cell r="C1106">
            <v>7479.2749999999996</v>
          </cell>
          <cell r="D1106">
            <v>4.3099999999999996</v>
          </cell>
          <cell r="G1106">
            <v>9241.6589999999997</v>
          </cell>
          <cell r="H1106">
            <v>18.146999999999998</v>
          </cell>
        </row>
        <row r="1107">
          <cell r="C1107">
            <v>7483.7889999999998</v>
          </cell>
          <cell r="D1107">
            <v>3.8119999999999998</v>
          </cell>
          <cell r="G1107">
            <v>9242.9079999999994</v>
          </cell>
          <cell r="H1107">
            <v>18.635000000000002</v>
          </cell>
        </row>
        <row r="1108">
          <cell r="C1108">
            <v>7488.5309999999999</v>
          </cell>
          <cell r="D1108">
            <v>3.27</v>
          </cell>
          <cell r="G1108">
            <v>9245.4310000000005</v>
          </cell>
          <cell r="H1108">
            <v>19.411999999999999</v>
          </cell>
        </row>
        <row r="1109">
          <cell r="C1109">
            <v>7499.0640000000003</v>
          </cell>
          <cell r="D1109">
            <v>2.161</v>
          </cell>
          <cell r="G1109">
            <v>9248.8130000000001</v>
          </cell>
          <cell r="H1109">
            <v>20.116</v>
          </cell>
        </row>
        <row r="1110">
          <cell r="C1110">
            <v>7502.5929999999998</v>
          </cell>
          <cell r="D1110">
            <v>1.907</v>
          </cell>
          <cell r="G1110">
            <v>9250.9830000000002</v>
          </cell>
          <cell r="H1110">
            <v>20.573</v>
          </cell>
        </row>
        <row r="1111">
          <cell r="C1111">
            <v>7506.3180000000002</v>
          </cell>
          <cell r="D1111">
            <v>1.4950000000000001</v>
          </cell>
          <cell r="G1111">
            <v>9254.6579999999994</v>
          </cell>
          <cell r="H1111">
            <v>21.34</v>
          </cell>
        </row>
        <row r="1112">
          <cell r="C1112">
            <v>7510.4070000000002</v>
          </cell>
          <cell r="D1112">
            <v>1.056</v>
          </cell>
          <cell r="G1112">
            <v>9256.7900000000009</v>
          </cell>
          <cell r="H1112">
            <v>21.696999999999999</v>
          </cell>
        </row>
        <row r="1113">
          <cell r="C1113">
            <v>7522.5219999999999</v>
          </cell>
          <cell r="D1113">
            <v>-0.36899999999999999</v>
          </cell>
          <cell r="G1113">
            <v>9258.14</v>
          </cell>
          <cell r="H1113">
            <v>21.795999999999999</v>
          </cell>
        </row>
        <row r="1114">
          <cell r="C1114">
            <v>7539.4080000000004</v>
          </cell>
          <cell r="D1114">
            <v>-1.575</v>
          </cell>
          <cell r="G1114">
            <v>9261.0300000000007</v>
          </cell>
          <cell r="H1114">
            <v>22.035</v>
          </cell>
        </row>
        <row r="1115">
          <cell r="C1115">
            <v>7546.3519999999999</v>
          </cell>
          <cell r="D1115">
            <v>-1.8169999999999999</v>
          </cell>
          <cell r="G1115">
            <v>9263.6299999999992</v>
          </cell>
          <cell r="H1115">
            <v>22.007999999999999</v>
          </cell>
        </row>
        <row r="1116">
          <cell r="C1116">
            <v>7553.68</v>
          </cell>
          <cell r="D1116">
            <v>-1.9590000000000001</v>
          </cell>
          <cell r="G1116">
            <v>9265.57</v>
          </cell>
          <cell r="H1116">
            <v>21.957000000000001</v>
          </cell>
        </row>
        <row r="1117">
          <cell r="C1117">
            <v>7561.5420000000004</v>
          </cell>
          <cell r="D1117">
            <v>-1.9350000000000001</v>
          </cell>
          <cell r="G1117">
            <v>9269.0810000000001</v>
          </cell>
          <cell r="H1117">
            <v>21.783999999999999</v>
          </cell>
        </row>
        <row r="1118">
          <cell r="C1118">
            <v>7567.723</v>
          </cell>
          <cell r="D1118">
            <v>-1.8520000000000001</v>
          </cell>
          <cell r="G1118">
            <v>9271.1219999999994</v>
          </cell>
          <cell r="H1118">
            <v>21.646000000000001</v>
          </cell>
        </row>
        <row r="1119">
          <cell r="C1119">
            <v>7572.9679999999998</v>
          </cell>
          <cell r="D1119">
            <v>-1.704</v>
          </cell>
          <cell r="G1119">
            <v>9274.2729999999992</v>
          </cell>
          <cell r="H1119">
            <v>21.413</v>
          </cell>
        </row>
        <row r="1120">
          <cell r="C1120">
            <v>7577.66</v>
          </cell>
          <cell r="D1120">
            <v>-1.454</v>
          </cell>
          <cell r="G1120">
            <v>9275.8250000000007</v>
          </cell>
          <cell r="H1120">
            <v>21.141999999999999</v>
          </cell>
        </row>
        <row r="1121">
          <cell r="C1121">
            <v>7581.5370000000003</v>
          </cell>
          <cell r="D1121">
            <v>-1.3069999999999999</v>
          </cell>
          <cell r="G1121">
            <v>9279.1460000000006</v>
          </cell>
          <cell r="H1121">
            <v>20.558</v>
          </cell>
        </row>
        <row r="1122">
          <cell r="C1122">
            <v>7585.2110000000002</v>
          </cell>
          <cell r="D1122">
            <v>-1.105</v>
          </cell>
          <cell r="G1122">
            <v>9281.8590000000004</v>
          </cell>
          <cell r="H1122">
            <v>19.876000000000001</v>
          </cell>
        </row>
        <row r="1123">
          <cell r="C1123">
            <v>7592.2110000000002</v>
          </cell>
          <cell r="D1123">
            <v>-0.66300000000000003</v>
          </cell>
          <cell r="G1123">
            <v>9285.4060000000009</v>
          </cell>
          <cell r="H1123">
            <v>18.931000000000001</v>
          </cell>
        </row>
        <row r="1124">
          <cell r="C1124">
            <v>7595.8</v>
          </cell>
          <cell r="D1124">
            <v>-0.27200000000000002</v>
          </cell>
          <cell r="G1124">
            <v>9287.8670000000002</v>
          </cell>
          <cell r="H1124">
            <v>18.193999999999999</v>
          </cell>
        </row>
        <row r="1125">
          <cell r="C1125">
            <v>7608.1890000000003</v>
          </cell>
          <cell r="D1125">
            <v>0.77800000000000002</v>
          </cell>
          <cell r="G1125">
            <v>9289.2639999999992</v>
          </cell>
          <cell r="H1125">
            <v>17.734999999999999</v>
          </cell>
        </row>
        <row r="1126">
          <cell r="C1126">
            <v>7611.3329999999996</v>
          </cell>
          <cell r="D1126">
            <v>1.089</v>
          </cell>
          <cell r="G1126">
            <v>9291.8909999999996</v>
          </cell>
          <cell r="H1126">
            <v>16.710999999999999</v>
          </cell>
        </row>
        <row r="1127">
          <cell r="C1127">
            <v>7614.5439999999999</v>
          </cell>
          <cell r="D1127">
            <v>1.407</v>
          </cell>
          <cell r="G1127">
            <v>9294.8169999999991</v>
          </cell>
          <cell r="H1127">
            <v>15.379</v>
          </cell>
        </row>
        <row r="1128">
          <cell r="C1128">
            <v>7619.7830000000004</v>
          </cell>
          <cell r="D1128">
            <v>1.732</v>
          </cell>
          <cell r="G1128">
            <v>9296.9189999999999</v>
          </cell>
          <cell r="H1128">
            <v>14.356999999999999</v>
          </cell>
        </row>
        <row r="1129">
          <cell r="C1129">
            <v>7626.2830000000004</v>
          </cell>
          <cell r="D1129">
            <v>2.0779999999999998</v>
          </cell>
          <cell r="G1129">
            <v>9297.7909999999993</v>
          </cell>
          <cell r="H1129">
            <v>13.893000000000001</v>
          </cell>
        </row>
        <row r="1130">
          <cell r="C1130">
            <v>7634.3050000000003</v>
          </cell>
          <cell r="D1130">
            <v>2.3140000000000001</v>
          </cell>
          <cell r="G1130">
            <v>9309.009</v>
          </cell>
          <cell r="H1130">
            <v>7.7720000000000002</v>
          </cell>
        </row>
        <row r="1131">
          <cell r="C1131">
            <v>7640.3450000000003</v>
          </cell>
          <cell r="D1131">
            <v>2.677</v>
          </cell>
          <cell r="G1131">
            <v>9320.0990000000002</v>
          </cell>
          <cell r="H1131">
            <v>3.0720000000000001</v>
          </cell>
        </row>
        <row r="1132">
          <cell r="C1132">
            <v>7647.4260000000004</v>
          </cell>
          <cell r="D1132">
            <v>3.1389999999999998</v>
          </cell>
          <cell r="G1132">
            <v>9333.92</v>
          </cell>
          <cell r="H1132">
            <v>-0.78</v>
          </cell>
        </row>
        <row r="1133">
          <cell r="C1133">
            <v>7651.3590000000004</v>
          </cell>
          <cell r="D1133">
            <v>3.2770000000000001</v>
          </cell>
          <cell r="G1133">
            <v>9345.0630000000001</v>
          </cell>
          <cell r="H1133">
            <v>-2.6970000000000001</v>
          </cell>
        </row>
        <row r="1134">
          <cell r="C1134">
            <v>7657.6840000000002</v>
          </cell>
          <cell r="D1134">
            <v>3.66</v>
          </cell>
          <cell r="G1134">
            <v>9363.4660000000003</v>
          </cell>
          <cell r="H1134">
            <v>-3.738</v>
          </cell>
        </row>
        <row r="1135">
          <cell r="C1135">
            <v>7661.77</v>
          </cell>
          <cell r="D1135">
            <v>3.8450000000000002</v>
          </cell>
          <cell r="G1135">
            <v>9374.6550000000007</v>
          </cell>
          <cell r="H1135">
            <v>-3.1619999999999999</v>
          </cell>
        </row>
        <row r="1136">
          <cell r="C1136">
            <v>7666.3310000000001</v>
          </cell>
          <cell r="D1136">
            <v>4.0590000000000002</v>
          </cell>
          <cell r="G1136">
            <v>9384.3060000000005</v>
          </cell>
          <cell r="H1136">
            <v>-1.9039999999999999</v>
          </cell>
        </row>
        <row r="1137">
          <cell r="C1137">
            <v>7669.9840000000004</v>
          </cell>
          <cell r="D1137">
            <v>4.2539999999999996</v>
          </cell>
          <cell r="G1137">
            <v>9396.616</v>
          </cell>
          <cell r="H1137">
            <v>-2.1999999999999999E-2</v>
          </cell>
        </row>
        <row r="1138">
          <cell r="C1138">
            <v>7675.5619999999999</v>
          </cell>
          <cell r="D1138">
            <v>4.3959999999999999</v>
          </cell>
          <cell r="G1138">
            <v>9410.2520000000004</v>
          </cell>
          <cell r="H1138">
            <v>2.4830000000000001</v>
          </cell>
        </row>
        <row r="1139">
          <cell r="C1139">
            <v>7682.9989999999998</v>
          </cell>
          <cell r="D1139">
            <v>4.7480000000000002</v>
          </cell>
          <cell r="G1139">
            <v>9429.8080000000009</v>
          </cell>
          <cell r="H1139">
            <v>5.8209999999999997</v>
          </cell>
        </row>
        <row r="1140">
          <cell r="C1140">
            <v>7688.3980000000001</v>
          </cell>
          <cell r="D1140">
            <v>4.806</v>
          </cell>
          <cell r="G1140">
            <v>9443.973</v>
          </cell>
          <cell r="H1140">
            <v>7.3380000000000001</v>
          </cell>
        </row>
        <row r="1141">
          <cell r="C1141">
            <v>7693.4459999999999</v>
          </cell>
          <cell r="D1141">
            <v>4.7610000000000001</v>
          </cell>
          <cell r="G1141">
            <v>9458.98</v>
          </cell>
          <cell r="H1141">
            <v>7.8570000000000002</v>
          </cell>
        </row>
        <row r="1142">
          <cell r="C1142">
            <v>7701.5</v>
          </cell>
          <cell r="D1142">
            <v>4.9050000000000002</v>
          </cell>
          <cell r="G1142">
            <v>9468.0220000000008</v>
          </cell>
          <cell r="H1142">
            <v>7.3659999999999997</v>
          </cell>
        </row>
        <row r="1143">
          <cell r="C1143">
            <v>7704.442</v>
          </cell>
          <cell r="D1143">
            <v>4.8730000000000002</v>
          </cell>
          <cell r="G1143">
            <v>9472.4680000000008</v>
          </cell>
          <cell r="H1143">
            <v>6.91</v>
          </cell>
        </row>
        <row r="1144">
          <cell r="C1144">
            <v>7708.643</v>
          </cell>
          <cell r="D1144">
            <v>4.9450000000000003</v>
          </cell>
          <cell r="G1144">
            <v>9476.2039999999997</v>
          </cell>
          <cell r="H1144">
            <v>6.56</v>
          </cell>
        </row>
        <row r="1145">
          <cell r="C1145">
            <v>7713.1710000000003</v>
          </cell>
          <cell r="D1145">
            <v>4.7750000000000004</v>
          </cell>
          <cell r="G1145">
            <v>9486.6470000000008</v>
          </cell>
          <cell r="H1145">
            <v>5.226</v>
          </cell>
        </row>
        <row r="1146">
          <cell r="C1146">
            <v>7716.402</v>
          </cell>
          <cell r="D1146">
            <v>4.7789999999999999</v>
          </cell>
          <cell r="G1146">
            <v>9489.9259999999995</v>
          </cell>
          <cell r="H1146">
            <v>4.6500000000000004</v>
          </cell>
        </row>
        <row r="1147">
          <cell r="C1147">
            <v>7721.04</v>
          </cell>
          <cell r="D1147">
            <v>4.7309999999999999</v>
          </cell>
          <cell r="G1147">
            <v>9494.2049999999999</v>
          </cell>
          <cell r="H1147">
            <v>3.9950000000000001</v>
          </cell>
        </row>
        <row r="1148">
          <cell r="C1148">
            <v>7723.8059999999996</v>
          </cell>
          <cell r="D1148">
            <v>4.7290000000000001</v>
          </cell>
          <cell r="G1148">
            <v>9497.8989999999994</v>
          </cell>
          <cell r="H1148">
            <v>3.423</v>
          </cell>
        </row>
        <row r="1149">
          <cell r="C1149">
            <v>7728.2110000000002</v>
          </cell>
          <cell r="D1149">
            <v>4.7560000000000002</v>
          </cell>
          <cell r="G1149">
            <v>9501.74</v>
          </cell>
          <cell r="H1149">
            <v>2.9350000000000001</v>
          </cell>
        </row>
        <row r="1150">
          <cell r="C1150">
            <v>7731.8140000000003</v>
          </cell>
          <cell r="D1150">
            <v>4.5730000000000004</v>
          </cell>
          <cell r="G1150">
            <v>9509.8970000000008</v>
          </cell>
          <cell r="H1150">
            <v>1.5860000000000001</v>
          </cell>
        </row>
        <row r="1151">
          <cell r="C1151">
            <v>7735.0919999999996</v>
          </cell>
          <cell r="D1151">
            <v>4.4160000000000004</v>
          </cell>
          <cell r="G1151">
            <v>9515.2049999999999</v>
          </cell>
          <cell r="H1151">
            <v>0.27300000000000002</v>
          </cell>
        </row>
        <row r="1152">
          <cell r="C1152">
            <v>7740.9840000000004</v>
          </cell>
          <cell r="D1152">
            <v>4.2539999999999996</v>
          </cell>
          <cell r="G1152">
            <v>9518.098</v>
          </cell>
          <cell r="H1152">
            <v>-0.223</v>
          </cell>
        </row>
        <row r="1153">
          <cell r="C1153">
            <v>7756.7160000000003</v>
          </cell>
          <cell r="D1153">
            <v>3.72</v>
          </cell>
          <cell r="G1153">
            <v>9522.9349999999995</v>
          </cell>
          <cell r="H1153">
            <v>-1.1499999999999999</v>
          </cell>
        </row>
        <row r="1154">
          <cell r="C1154">
            <v>7762.9560000000001</v>
          </cell>
          <cell r="D1154">
            <v>3.645</v>
          </cell>
          <cell r="G1154">
            <v>9526.0859999999993</v>
          </cell>
          <cell r="H1154">
            <v>-1.72</v>
          </cell>
        </row>
        <row r="1155">
          <cell r="C1155">
            <v>7778.4089999999997</v>
          </cell>
          <cell r="D1155">
            <v>3.6</v>
          </cell>
          <cell r="G1155">
            <v>9527.6720000000005</v>
          </cell>
          <cell r="H1155">
            <v>-1.944</v>
          </cell>
        </row>
        <row r="1156">
          <cell r="C1156">
            <v>7791.2809999999999</v>
          </cell>
          <cell r="D1156">
            <v>3.5289999999999999</v>
          </cell>
          <cell r="G1156">
            <v>9530.0079999999998</v>
          </cell>
          <cell r="H1156">
            <v>-2.2189999999999999</v>
          </cell>
        </row>
        <row r="1157">
          <cell r="C1157">
            <v>7797.7110000000002</v>
          </cell>
          <cell r="D1157">
            <v>3.5059999999999998</v>
          </cell>
          <cell r="G1157">
            <v>9533.8590000000004</v>
          </cell>
          <cell r="H1157">
            <v>-2.6669999999999998</v>
          </cell>
        </row>
        <row r="1158">
          <cell r="C1158">
            <v>7803.8490000000002</v>
          </cell>
          <cell r="D1158">
            <v>3.5449999999999999</v>
          </cell>
          <cell r="G1158">
            <v>9536.5650000000005</v>
          </cell>
          <cell r="H1158">
            <v>-3.048</v>
          </cell>
        </row>
        <row r="1159">
          <cell r="C1159">
            <v>7813.0959999999995</v>
          </cell>
          <cell r="D1159">
            <v>3.4540000000000002</v>
          </cell>
          <cell r="G1159">
            <v>9539.4419999999991</v>
          </cell>
          <cell r="H1159">
            <v>-3.448</v>
          </cell>
        </row>
        <row r="1160">
          <cell r="C1160">
            <v>7827.3829999999998</v>
          </cell>
          <cell r="D1160">
            <v>3.4540000000000002</v>
          </cell>
          <cell r="G1160">
            <v>9543.9459999999999</v>
          </cell>
          <cell r="H1160">
            <v>-3.9950000000000001</v>
          </cell>
        </row>
        <row r="1161">
          <cell r="C1161">
            <v>7842.5140000000001</v>
          </cell>
          <cell r="D1161">
            <v>3.42</v>
          </cell>
          <cell r="G1161">
            <v>9546.8089999999993</v>
          </cell>
          <cell r="H1161">
            <v>-4.2990000000000004</v>
          </cell>
        </row>
        <row r="1162">
          <cell r="C1162">
            <v>7857.65</v>
          </cell>
          <cell r="D1162">
            <v>3.5169999999999999</v>
          </cell>
          <cell r="G1162">
            <v>9551.3989999999994</v>
          </cell>
          <cell r="H1162">
            <v>-4.5910000000000002</v>
          </cell>
        </row>
        <row r="1163">
          <cell r="C1163">
            <v>7874.15</v>
          </cell>
          <cell r="D1163">
            <v>3.5910000000000002</v>
          </cell>
          <cell r="G1163">
            <v>9555.0319999999992</v>
          </cell>
          <cell r="H1163">
            <v>-4.8079999999999998</v>
          </cell>
        </row>
        <row r="1164">
          <cell r="C1164">
            <v>7887.8890000000001</v>
          </cell>
          <cell r="D1164">
            <v>3.621</v>
          </cell>
          <cell r="G1164">
            <v>9565.5</v>
          </cell>
          <cell r="H1164">
            <v>-5.1079999999999997</v>
          </cell>
        </row>
        <row r="1165">
          <cell r="C1165">
            <v>7907.7790000000005</v>
          </cell>
          <cell r="D1165">
            <v>3.4870000000000001</v>
          </cell>
          <cell r="G1165">
            <v>9574.5519999999997</v>
          </cell>
          <cell r="H1165">
            <v>-5.4219999999999997</v>
          </cell>
        </row>
        <row r="1166">
          <cell r="C1166">
            <v>7914.6819999999998</v>
          </cell>
          <cell r="D1166">
            <v>3.5089999999999999</v>
          </cell>
          <cell r="G1166">
            <v>9586.3420000000006</v>
          </cell>
          <cell r="H1166">
            <v>-5.4340000000000002</v>
          </cell>
        </row>
        <row r="1167">
          <cell r="C1167">
            <v>7920.73</v>
          </cell>
          <cell r="D1167">
            <v>3.5529999999999999</v>
          </cell>
          <cell r="G1167">
            <v>9591.1959999999999</v>
          </cell>
          <cell r="H1167">
            <v>-5.5490000000000004</v>
          </cell>
        </row>
        <row r="1168">
          <cell r="C1168">
            <v>7923.4269999999997</v>
          </cell>
          <cell r="D1168">
            <v>3.5419999999999998</v>
          </cell>
          <cell r="G1168">
            <v>9597.7790000000005</v>
          </cell>
          <cell r="H1168">
            <v>-5.5140000000000002</v>
          </cell>
        </row>
        <row r="1169">
          <cell r="C1169">
            <v>7928.9620000000004</v>
          </cell>
          <cell r="D1169">
            <v>3.5190000000000001</v>
          </cell>
          <cell r="G1169">
            <v>9608.0360000000001</v>
          </cell>
          <cell r="H1169">
            <v>-5.569</v>
          </cell>
        </row>
        <row r="1170">
          <cell r="C1170">
            <v>7933.0110000000004</v>
          </cell>
          <cell r="D1170">
            <v>3.5960000000000001</v>
          </cell>
          <cell r="G1170">
            <v>9619.3590000000004</v>
          </cell>
          <cell r="H1170">
            <v>-5.4969999999999999</v>
          </cell>
        </row>
        <row r="1171">
          <cell r="C1171">
            <v>7937.08</v>
          </cell>
          <cell r="D1171">
            <v>3.5859999999999999</v>
          </cell>
          <cell r="G1171">
            <v>9628.6839999999993</v>
          </cell>
          <cell r="H1171">
            <v>-5.444</v>
          </cell>
        </row>
        <row r="1172">
          <cell r="C1172">
            <v>7941.6540000000005</v>
          </cell>
          <cell r="D1172">
            <v>3.74</v>
          </cell>
          <cell r="G1172">
            <v>9642.7330000000002</v>
          </cell>
          <cell r="H1172">
            <v>-5.3979999999999997</v>
          </cell>
        </row>
        <row r="1173">
          <cell r="C1173">
            <v>7947.1139999999996</v>
          </cell>
          <cell r="D1173">
            <v>3.5910000000000002</v>
          </cell>
          <cell r="G1173">
            <v>9650.009</v>
          </cell>
          <cell r="H1173">
            <v>-5.7309999999999999</v>
          </cell>
        </row>
        <row r="1174">
          <cell r="C1174">
            <v>7949.8879999999999</v>
          </cell>
          <cell r="D1174">
            <v>3.6030000000000002</v>
          </cell>
          <cell r="G1174">
            <v>9659.6710000000003</v>
          </cell>
          <cell r="H1174">
            <v>-6.0049999999999999</v>
          </cell>
        </row>
        <row r="1175">
          <cell r="C1175">
            <v>7953.9170000000004</v>
          </cell>
          <cell r="D1175">
            <v>3.718</v>
          </cell>
          <cell r="G1175">
            <v>9662.8410000000003</v>
          </cell>
          <cell r="H1175">
            <v>-6.1680000000000001</v>
          </cell>
        </row>
        <row r="1176">
          <cell r="C1176">
            <v>7959.799</v>
          </cell>
          <cell r="D1176">
            <v>3.6160000000000001</v>
          </cell>
          <cell r="G1176">
            <v>9672.2530000000006</v>
          </cell>
          <cell r="H1176">
            <v>-6.9039999999999999</v>
          </cell>
        </row>
        <row r="1177">
          <cell r="C1177">
            <v>7966.2719999999999</v>
          </cell>
          <cell r="D1177">
            <v>3.6819999999999999</v>
          </cell>
          <cell r="G1177">
            <v>9675.7119999999995</v>
          </cell>
          <cell r="H1177">
            <v>-7.4930000000000003</v>
          </cell>
        </row>
        <row r="1178">
          <cell r="C1178">
            <v>7973.2879999999996</v>
          </cell>
          <cell r="D1178">
            <v>3.7639999999999998</v>
          </cell>
          <cell r="G1178">
            <v>9684.5990000000002</v>
          </cell>
          <cell r="H1178">
            <v>-8.4760000000000009</v>
          </cell>
        </row>
        <row r="1179">
          <cell r="C1179">
            <v>7980.37</v>
          </cell>
          <cell r="D1179">
            <v>3.6389999999999998</v>
          </cell>
          <cell r="G1179">
            <v>9687.9519999999993</v>
          </cell>
          <cell r="H1179">
            <v>-8.7490000000000006</v>
          </cell>
        </row>
        <row r="1180">
          <cell r="C1180">
            <v>7985.8419999999996</v>
          </cell>
          <cell r="D1180">
            <v>3.5979999999999999</v>
          </cell>
          <cell r="G1180">
            <v>9689.89</v>
          </cell>
          <cell r="H1180">
            <v>-8.9039999999999999</v>
          </cell>
        </row>
        <row r="1181">
          <cell r="C1181">
            <v>7989.19</v>
          </cell>
          <cell r="D1181">
            <v>3.6160000000000001</v>
          </cell>
          <cell r="G1181">
            <v>9694.6779999999999</v>
          </cell>
          <cell r="H1181">
            <v>-9.35</v>
          </cell>
        </row>
        <row r="1182">
          <cell r="C1182">
            <v>7995.2160000000003</v>
          </cell>
          <cell r="D1182">
            <v>3.5720000000000001</v>
          </cell>
          <cell r="G1182">
            <v>9699.0360000000001</v>
          </cell>
          <cell r="H1182">
            <v>-9.5530000000000008</v>
          </cell>
        </row>
        <row r="1183">
          <cell r="C1183">
            <v>8002.7020000000002</v>
          </cell>
          <cell r="D1183">
            <v>3.3660000000000001</v>
          </cell>
          <cell r="G1183">
            <v>9702.6929999999993</v>
          </cell>
          <cell r="H1183">
            <v>-9.5990000000000002</v>
          </cell>
        </row>
        <row r="1184">
          <cell r="C1184">
            <v>8015.1379999999999</v>
          </cell>
          <cell r="D1184">
            <v>3.206</v>
          </cell>
          <cell r="G1184">
            <v>9706.5869999999995</v>
          </cell>
          <cell r="H1184">
            <v>-9.4819999999999993</v>
          </cell>
        </row>
        <row r="1185">
          <cell r="C1185">
            <v>8026.5209999999997</v>
          </cell>
          <cell r="D1185">
            <v>2.512</v>
          </cell>
          <cell r="G1185">
            <v>9712.9889999999996</v>
          </cell>
          <cell r="H1185">
            <v>-9.4770000000000003</v>
          </cell>
        </row>
        <row r="1186">
          <cell r="C1186">
            <v>8035.8280000000004</v>
          </cell>
          <cell r="D1186">
            <v>1.6040000000000001</v>
          </cell>
          <cell r="G1186">
            <v>9717.9449999999997</v>
          </cell>
          <cell r="H1186">
            <v>-9.4269999999999996</v>
          </cell>
        </row>
        <row r="1187">
          <cell r="C1187">
            <v>8040.549</v>
          </cell>
          <cell r="D1187">
            <v>1.2150000000000001</v>
          </cell>
          <cell r="G1187">
            <v>9724.6810000000005</v>
          </cell>
          <cell r="H1187">
            <v>-9.0299999999999994</v>
          </cell>
        </row>
        <row r="1188">
          <cell r="C1188">
            <v>8044.2879999999996</v>
          </cell>
          <cell r="D1188">
            <v>0.98599999999999999</v>
          </cell>
          <cell r="G1188">
            <v>9728.6669999999995</v>
          </cell>
          <cell r="H1188">
            <v>-8.8659999999999997</v>
          </cell>
        </row>
        <row r="1189">
          <cell r="C1189">
            <v>8047.35</v>
          </cell>
          <cell r="D1189">
            <v>0.89600000000000002</v>
          </cell>
          <cell r="G1189">
            <v>9731.7579999999998</v>
          </cell>
          <cell r="H1189">
            <v>-8.8640000000000008</v>
          </cell>
        </row>
        <row r="1190">
          <cell r="C1190">
            <v>8056.9369999999999</v>
          </cell>
          <cell r="D1190">
            <v>1.0409999999999999</v>
          </cell>
          <cell r="G1190">
            <v>9734.5329999999994</v>
          </cell>
          <cell r="H1190">
            <v>-8.6709999999999994</v>
          </cell>
        </row>
        <row r="1191">
          <cell r="C1191">
            <v>8061.3729999999996</v>
          </cell>
          <cell r="D1191">
            <v>1.123</v>
          </cell>
          <cell r="G1191">
            <v>9738.4490000000005</v>
          </cell>
          <cell r="H1191">
            <v>-8.4269999999999996</v>
          </cell>
        </row>
        <row r="1192">
          <cell r="C1192">
            <v>8065.7420000000002</v>
          </cell>
          <cell r="D1192">
            <v>1.22</v>
          </cell>
          <cell r="G1192">
            <v>9741.0460000000003</v>
          </cell>
          <cell r="H1192">
            <v>-8.2789999999999999</v>
          </cell>
        </row>
        <row r="1193">
          <cell r="C1193">
            <v>8069.8950000000004</v>
          </cell>
          <cell r="D1193">
            <v>1.5049999999999999</v>
          </cell>
          <cell r="G1193">
            <v>9743.4490000000005</v>
          </cell>
          <cell r="H1193">
            <v>-8.1679999999999993</v>
          </cell>
        </row>
        <row r="1194">
          <cell r="C1194">
            <v>8073.9250000000002</v>
          </cell>
          <cell r="D1194">
            <v>1.9359999999999999</v>
          </cell>
          <cell r="G1194">
            <v>9745.0889999999999</v>
          </cell>
          <cell r="H1194">
            <v>-8.1219999999999999</v>
          </cell>
        </row>
        <row r="1195">
          <cell r="C1195">
            <v>8079.4719999999998</v>
          </cell>
          <cell r="D1195">
            <v>2.48</v>
          </cell>
          <cell r="G1195">
            <v>9746.4809999999998</v>
          </cell>
          <cell r="H1195">
            <v>-7.9480000000000004</v>
          </cell>
        </row>
        <row r="1196">
          <cell r="C1196">
            <v>8084.683</v>
          </cell>
          <cell r="D1196">
            <v>3.0880000000000001</v>
          </cell>
          <cell r="G1196">
            <v>9749.0669999999991</v>
          </cell>
          <cell r="H1196">
            <v>-7.5670000000000002</v>
          </cell>
        </row>
        <row r="1197">
          <cell r="C1197">
            <v>8088.277</v>
          </cell>
          <cell r="D1197">
            <v>3.5779999999999998</v>
          </cell>
          <cell r="G1197">
            <v>9750.2219999999998</v>
          </cell>
          <cell r="H1197">
            <v>-7.4020000000000001</v>
          </cell>
        </row>
        <row r="1198">
          <cell r="C1198">
            <v>8094.45</v>
          </cell>
          <cell r="D1198">
            <v>4.274</v>
          </cell>
          <cell r="G1198">
            <v>9752.75</v>
          </cell>
          <cell r="H1198">
            <v>-7.149</v>
          </cell>
        </row>
        <row r="1199">
          <cell r="C1199">
            <v>8108.2110000000002</v>
          </cell>
          <cell r="D1199">
            <v>5.1029999999999998</v>
          </cell>
          <cell r="G1199">
            <v>9755.1980000000003</v>
          </cell>
          <cell r="H1199">
            <v>-6.9290000000000003</v>
          </cell>
        </row>
        <row r="1200">
          <cell r="C1200">
            <v>8113.0709999999999</v>
          </cell>
          <cell r="D1200">
            <v>5.1520000000000001</v>
          </cell>
          <cell r="G1200">
            <v>9757.8979999999992</v>
          </cell>
          <cell r="H1200">
            <v>-6.62</v>
          </cell>
        </row>
        <row r="1201">
          <cell r="C1201">
            <v>8117.5259999999998</v>
          </cell>
          <cell r="D1201">
            <v>4.952</v>
          </cell>
          <cell r="G1201">
            <v>9759.8739999999998</v>
          </cell>
          <cell r="H1201">
            <v>-6.4080000000000004</v>
          </cell>
        </row>
        <row r="1202">
          <cell r="C1202">
            <v>8121.893</v>
          </cell>
          <cell r="D1202">
            <v>4.8280000000000003</v>
          </cell>
          <cell r="G1202">
            <v>9763.3760000000002</v>
          </cell>
          <cell r="H1202">
            <v>-6.2110000000000003</v>
          </cell>
        </row>
        <row r="1203">
          <cell r="C1203">
            <v>8126.3819999999996</v>
          </cell>
          <cell r="D1203">
            <v>4.673</v>
          </cell>
          <cell r="G1203">
            <v>9767.2189999999991</v>
          </cell>
          <cell r="H1203">
            <v>-6.117</v>
          </cell>
        </row>
        <row r="1204">
          <cell r="C1204">
            <v>8130.8819999999996</v>
          </cell>
          <cell r="D1204">
            <v>4.5279999999999996</v>
          </cell>
          <cell r="G1204">
            <v>9776.9259999999995</v>
          </cell>
          <cell r="H1204">
            <v>-5.7670000000000003</v>
          </cell>
        </row>
        <row r="1205">
          <cell r="C1205">
            <v>8136.3429999999998</v>
          </cell>
          <cell r="D1205">
            <v>4.2919999999999998</v>
          </cell>
          <cell r="G1205">
            <v>9799.8510000000006</v>
          </cell>
          <cell r="H1205">
            <v>-5.4329999999999998</v>
          </cell>
        </row>
        <row r="1206">
          <cell r="C1206">
            <v>8142.8770000000004</v>
          </cell>
          <cell r="D1206">
            <v>4.0140000000000002</v>
          </cell>
          <cell r="G1206">
            <v>9824.5120000000006</v>
          </cell>
          <cell r="H1206">
            <v>-5.6379999999999999</v>
          </cell>
        </row>
        <row r="1207">
          <cell r="C1207">
            <v>8147.8379999999997</v>
          </cell>
          <cell r="D1207">
            <v>3.6509999999999998</v>
          </cell>
          <cell r="G1207">
            <v>9850.1880000000001</v>
          </cell>
          <cell r="H1207">
            <v>-5.6269999999999998</v>
          </cell>
        </row>
        <row r="1208">
          <cell r="C1208">
            <v>8151.2460000000001</v>
          </cell>
          <cell r="D1208">
            <v>3.4409999999999998</v>
          </cell>
          <cell r="G1208">
            <v>9872.3220000000001</v>
          </cell>
          <cell r="H1208">
            <v>-5.8819999999999997</v>
          </cell>
        </row>
        <row r="1209">
          <cell r="C1209">
            <v>8155.1869999999999</v>
          </cell>
          <cell r="D1209">
            <v>3.2839999999999998</v>
          </cell>
          <cell r="G1209">
            <v>9881.3179999999993</v>
          </cell>
          <cell r="H1209">
            <v>-6.117</v>
          </cell>
        </row>
        <row r="1210">
          <cell r="C1210">
            <v>8160.201</v>
          </cell>
          <cell r="D1210">
            <v>3.07</v>
          </cell>
          <cell r="G1210">
            <v>9899.8389999999999</v>
          </cell>
          <cell r="H1210">
            <v>-6.0709999999999997</v>
          </cell>
        </row>
        <row r="1211">
          <cell r="C1211">
            <v>8167.1450000000004</v>
          </cell>
          <cell r="D1211">
            <v>2.97</v>
          </cell>
          <cell r="G1211">
            <v>9937.7860000000001</v>
          </cell>
          <cell r="H1211">
            <v>-6.1760000000000002</v>
          </cell>
        </row>
        <row r="1212">
          <cell r="C1212">
            <v>8179.9589999999998</v>
          </cell>
          <cell r="D1212">
            <v>2.972</v>
          </cell>
          <cell r="G1212">
            <v>10003.23</v>
          </cell>
          <cell r="H1212">
            <v>-6.0709999999999997</v>
          </cell>
        </row>
        <row r="1213">
          <cell r="C1213">
            <v>8194.3369999999995</v>
          </cell>
          <cell r="D1213">
            <v>2.6869999999999998</v>
          </cell>
          <cell r="G1213">
            <v>10030.02</v>
          </cell>
          <cell r="H1213">
            <v>-3.6629999999999998</v>
          </cell>
        </row>
        <row r="1214">
          <cell r="C1214">
            <v>8211.9060000000009</v>
          </cell>
          <cell r="D1214">
            <v>2.6659999999999999</v>
          </cell>
          <cell r="G1214">
            <v>10048.453</v>
          </cell>
          <cell r="H1214">
            <v>0.35799999999999998</v>
          </cell>
        </row>
        <row r="1215">
          <cell r="C1215">
            <v>8225.0460000000003</v>
          </cell>
          <cell r="D1215">
            <v>2.8719999999999999</v>
          </cell>
          <cell r="G1215">
            <v>10059.120999999999</v>
          </cell>
          <cell r="H1215">
            <v>4.0839999999999996</v>
          </cell>
        </row>
        <row r="1216">
          <cell r="C1216">
            <v>8228.9619999999995</v>
          </cell>
          <cell r="D1216">
            <v>2.827</v>
          </cell>
          <cell r="G1216">
            <v>10064.406999999999</v>
          </cell>
          <cell r="H1216">
            <v>6.22</v>
          </cell>
        </row>
        <row r="1217">
          <cell r="C1217">
            <v>8234.6650000000009</v>
          </cell>
          <cell r="D1217">
            <v>2.722</v>
          </cell>
          <cell r="G1217">
            <v>10069.879999999999</v>
          </cell>
          <cell r="H1217">
            <v>8.4410000000000007</v>
          </cell>
        </row>
        <row r="1218">
          <cell r="C1218">
            <v>8241.384</v>
          </cell>
          <cell r="D1218">
            <v>2.7519999999999998</v>
          </cell>
          <cell r="G1218">
            <v>10073.906999999999</v>
          </cell>
          <cell r="H1218">
            <v>10.179</v>
          </cell>
        </row>
        <row r="1219">
          <cell r="C1219">
            <v>8242.09</v>
          </cell>
          <cell r="D1219">
            <v>2.8290000000000002</v>
          </cell>
          <cell r="G1219">
            <v>10077.936</v>
          </cell>
          <cell r="H1219">
            <v>11.787000000000001</v>
          </cell>
        </row>
        <row r="1220">
          <cell r="C1220">
            <v>8256.9130000000005</v>
          </cell>
          <cell r="D1220">
            <v>3.032</v>
          </cell>
          <cell r="G1220">
            <v>10082.162</v>
          </cell>
          <cell r="H1220">
            <v>13.045999999999999</v>
          </cell>
        </row>
        <row r="1221">
          <cell r="C1221">
            <v>8284.4470000000001</v>
          </cell>
          <cell r="D1221">
            <v>2.9420000000000002</v>
          </cell>
          <cell r="G1221">
            <v>10084.593000000001</v>
          </cell>
          <cell r="H1221">
            <v>13.592000000000001</v>
          </cell>
        </row>
        <row r="1222">
          <cell r="C1222">
            <v>8299.0959999999995</v>
          </cell>
          <cell r="D1222">
            <v>3.0169999999999999</v>
          </cell>
          <cell r="G1222">
            <v>10087.656000000001</v>
          </cell>
          <cell r="H1222">
            <v>14.284000000000001</v>
          </cell>
        </row>
        <row r="1223">
          <cell r="C1223">
            <v>8313.3449999999993</v>
          </cell>
          <cell r="D1223">
            <v>3.02</v>
          </cell>
          <cell r="G1223">
            <v>10089.929</v>
          </cell>
          <cell r="H1223">
            <v>14.763999999999999</v>
          </cell>
        </row>
        <row r="1224">
          <cell r="C1224">
            <v>8326.4150000000009</v>
          </cell>
          <cell r="D1224">
            <v>3.1989999999999998</v>
          </cell>
          <cell r="G1224">
            <v>10092.657999999999</v>
          </cell>
          <cell r="H1224">
            <v>15.202</v>
          </cell>
        </row>
        <row r="1225">
          <cell r="C1225">
            <v>8356.9590000000007</v>
          </cell>
          <cell r="D1225">
            <v>3.2919999999999998</v>
          </cell>
          <cell r="G1225">
            <v>10096.499</v>
          </cell>
          <cell r="H1225">
            <v>15.647</v>
          </cell>
        </row>
        <row r="1226">
          <cell r="C1226">
            <v>8376.5779999999995</v>
          </cell>
          <cell r="D1226">
            <v>3.6709999999999998</v>
          </cell>
          <cell r="G1226">
            <v>10099.922</v>
          </cell>
          <cell r="H1226">
            <v>15.962999999999999</v>
          </cell>
        </row>
        <row r="1227">
          <cell r="C1227">
            <v>8379.75</v>
          </cell>
          <cell r="D1227">
            <v>3.7509999999999999</v>
          </cell>
          <cell r="G1227">
            <v>10103.088</v>
          </cell>
          <cell r="H1227">
            <v>16.123999999999999</v>
          </cell>
        </row>
        <row r="1228">
          <cell r="C1228">
            <v>8381.8369999999995</v>
          </cell>
          <cell r="D1228">
            <v>3.67</v>
          </cell>
          <cell r="G1228">
            <v>10105.86</v>
          </cell>
          <cell r="H1228">
            <v>16.244</v>
          </cell>
        </row>
        <row r="1229">
          <cell r="C1229">
            <v>8382.7610000000004</v>
          </cell>
          <cell r="D1229">
            <v>3.7010000000000001</v>
          </cell>
          <cell r="G1229">
            <v>10108.045</v>
          </cell>
          <cell r="H1229">
            <v>16.148</v>
          </cell>
        </row>
        <row r="1230">
          <cell r="C1230">
            <v>8385.2759999999998</v>
          </cell>
          <cell r="D1230">
            <v>3.5859999999999999</v>
          </cell>
          <cell r="G1230">
            <v>10110.411</v>
          </cell>
          <cell r="H1230">
            <v>16.026</v>
          </cell>
        </row>
        <row r="1231">
          <cell r="C1231">
            <v>8389.6710000000003</v>
          </cell>
          <cell r="D1231">
            <v>3.3570000000000002</v>
          </cell>
          <cell r="G1231">
            <v>10114.6</v>
          </cell>
          <cell r="H1231">
            <v>15.667</v>
          </cell>
        </row>
        <row r="1232">
          <cell r="C1232">
            <v>8398.2819999999992</v>
          </cell>
          <cell r="D1232">
            <v>3.0369999999999999</v>
          </cell>
          <cell r="G1232">
            <v>10118.023999999999</v>
          </cell>
          <cell r="H1232">
            <v>15.198</v>
          </cell>
        </row>
        <row r="1233">
          <cell r="C1233">
            <v>8400.7710000000006</v>
          </cell>
          <cell r="D1233">
            <v>3.044</v>
          </cell>
          <cell r="G1233">
            <v>10120.473</v>
          </cell>
          <cell r="H1233">
            <v>14.776999999999999</v>
          </cell>
        </row>
        <row r="1234">
          <cell r="C1234">
            <v>8403.8960000000006</v>
          </cell>
          <cell r="D1234">
            <v>3.1070000000000002</v>
          </cell>
          <cell r="G1234">
            <v>10124.323</v>
          </cell>
          <cell r="H1234">
            <v>14.032</v>
          </cell>
        </row>
        <row r="1235">
          <cell r="C1235">
            <v>8410.1039999999994</v>
          </cell>
          <cell r="D1235">
            <v>3.3109999999999999</v>
          </cell>
          <cell r="G1235">
            <v>10128.207</v>
          </cell>
          <cell r="H1235">
            <v>13.273999999999999</v>
          </cell>
        </row>
        <row r="1236">
          <cell r="C1236">
            <v>8416.7620000000006</v>
          </cell>
          <cell r="D1236">
            <v>3.4409999999999998</v>
          </cell>
          <cell r="G1236">
            <v>10132.254000000001</v>
          </cell>
          <cell r="H1236">
            <v>12.465</v>
          </cell>
        </row>
        <row r="1237">
          <cell r="C1237">
            <v>8432.0139999999992</v>
          </cell>
          <cell r="D1237">
            <v>3.8969999999999998</v>
          </cell>
          <cell r="G1237">
            <v>10137.252</v>
          </cell>
          <cell r="H1237">
            <v>11.553000000000001</v>
          </cell>
        </row>
        <row r="1238">
          <cell r="C1238">
            <v>8437.9259999999995</v>
          </cell>
          <cell r="D1238">
            <v>3.9580000000000002</v>
          </cell>
          <cell r="G1238">
            <v>10146.153</v>
          </cell>
          <cell r="H1238">
            <v>10.489000000000001</v>
          </cell>
        </row>
        <row r="1239">
          <cell r="C1239">
            <v>8445.5769999999993</v>
          </cell>
          <cell r="D1239">
            <v>3.7330000000000001</v>
          </cell>
          <cell r="G1239">
            <v>10152.662</v>
          </cell>
          <cell r="H1239">
            <v>9.9380000000000006</v>
          </cell>
        </row>
        <row r="1240">
          <cell r="C1240">
            <v>8456.2880000000005</v>
          </cell>
          <cell r="D1240">
            <v>3.62</v>
          </cell>
          <cell r="G1240">
            <v>10155.713</v>
          </cell>
          <cell r="H1240">
            <v>9.6590000000000007</v>
          </cell>
        </row>
        <row r="1241">
          <cell r="C1241">
            <v>8470.2939999999999</v>
          </cell>
          <cell r="D1241">
            <v>3.754</v>
          </cell>
          <cell r="G1241">
            <v>10158.41</v>
          </cell>
          <cell r="H1241">
            <v>9.4369999999999994</v>
          </cell>
        </row>
        <row r="1242">
          <cell r="C1242">
            <v>8484.741</v>
          </cell>
          <cell r="D1242">
            <v>3.548</v>
          </cell>
          <cell r="G1242">
            <v>10161.259</v>
          </cell>
          <cell r="H1242">
            <v>9.0609999999999999</v>
          </cell>
        </row>
        <row r="1243">
          <cell r="C1243">
            <v>8495.6689999999999</v>
          </cell>
          <cell r="D1243">
            <v>3.1339999999999999</v>
          </cell>
          <cell r="G1243">
            <v>10164.912</v>
          </cell>
          <cell r="H1243">
            <v>8.6270000000000007</v>
          </cell>
        </row>
        <row r="1244">
          <cell r="C1244">
            <v>8508.1810000000005</v>
          </cell>
          <cell r="D1244">
            <v>3.1059999999999999</v>
          </cell>
          <cell r="G1244">
            <v>10167.343999999999</v>
          </cell>
          <cell r="H1244">
            <v>8.327</v>
          </cell>
        </row>
        <row r="1245">
          <cell r="C1245">
            <v>8520.6569999999992</v>
          </cell>
          <cell r="D1245">
            <v>3.2080000000000002</v>
          </cell>
          <cell r="G1245">
            <v>10169.437</v>
          </cell>
          <cell r="H1245">
            <v>7.9720000000000004</v>
          </cell>
        </row>
        <row r="1246">
          <cell r="C1246">
            <v>8531.0380000000005</v>
          </cell>
          <cell r="D1246">
            <v>3.34</v>
          </cell>
          <cell r="G1246">
            <v>10172.375</v>
          </cell>
          <cell r="H1246">
            <v>7.4829999999999997</v>
          </cell>
        </row>
        <row r="1247">
          <cell r="C1247">
            <v>8542.2389999999996</v>
          </cell>
          <cell r="D1247">
            <v>3.3180000000000001</v>
          </cell>
          <cell r="G1247">
            <v>10175.519</v>
          </cell>
          <cell r="H1247">
            <v>6.9640000000000004</v>
          </cell>
        </row>
        <row r="1248">
          <cell r="C1248">
            <v>8554.6029999999992</v>
          </cell>
          <cell r="D1248">
            <v>3.8109999999999999</v>
          </cell>
          <cell r="G1248">
            <v>10178.101000000001</v>
          </cell>
          <cell r="H1248">
            <v>6.4909999999999997</v>
          </cell>
        </row>
        <row r="1249">
          <cell r="C1249">
            <v>8559.06</v>
          </cell>
          <cell r="D1249">
            <v>3.6389999999999998</v>
          </cell>
          <cell r="G1249">
            <v>10182.641</v>
          </cell>
          <cell r="H1249">
            <v>5.6189999999999998</v>
          </cell>
        </row>
        <row r="1250">
          <cell r="C1250">
            <v>8568.2530000000006</v>
          </cell>
          <cell r="D1250">
            <v>3.4020000000000001</v>
          </cell>
          <cell r="G1250">
            <v>10186.752</v>
          </cell>
          <cell r="H1250">
            <v>4.7619999999999996</v>
          </cell>
        </row>
        <row r="1251">
          <cell r="C1251">
            <v>8571.3919999999998</v>
          </cell>
          <cell r="D1251">
            <v>3.28</v>
          </cell>
          <cell r="G1251">
            <v>10190.444</v>
          </cell>
          <cell r="H1251">
            <v>3.8849999999999998</v>
          </cell>
        </row>
        <row r="1252">
          <cell r="C1252">
            <v>8574.7219999999998</v>
          </cell>
          <cell r="D1252">
            <v>3.3460000000000001</v>
          </cell>
          <cell r="G1252">
            <v>10194.647999999999</v>
          </cell>
          <cell r="H1252">
            <v>2.87</v>
          </cell>
        </row>
        <row r="1253">
          <cell r="C1253">
            <v>8580.77</v>
          </cell>
          <cell r="D1253">
            <v>3.0659999999999998</v>
          </cell>
          <cell r="G1253">
            <v>10198.878000000001</v>
          </cell>
          <cell r="H1253">
            <v>1.7709999999999999</v>
          </cell>
        </row>
        <row r="1254">
          <cell r="C1254">
            <v>8582.4570000000003</v>
          </cell>
          <cell r="D1254">
            <v>3.0230000000000001</v>
          </cell>
          <cell r="G1254">
            <v>10204.392</v>
          </cell>
          <cell r="H1254">
            <v>0.35699999999999998</v>
          </cell>
        </row>
        <row r="1255">
          <cell r="C1255">
            <v>8585.0049999999992</v>
          </cell>
          <cell r="D1255">
            <v>3.0489999999999999</v>
          </cell>
          <cell r="G1255">
            <v>10214.715</v>
          </cell>
          <cell r="H1255">
            <v>-2.1960000000000002</v>
          </cell>
        </row>
        <row r="1256">
          <cell r="C1256">
            <v>8588.5110000000004</v>
          </cell>
          <cell r="D1256">
            <v>3.06</v>
          </cell>
          <cell r="G1256">
            <v>10229.053</v>
          </cell>
          <cell r="H1256">
            <v>-4.4089999999999998</v>
          </cell>
        </row>
        <row r="1257">
          <cell r="C1257">
            <v>8591.0619999999999</v>
          </cell>
          <cell r="D1257">
            <v>2.9889999999999999</v>
          </cell>
          <cell r="G1257">
            <v>10229.61</v>
          </cell>
          <cell r="H1257">
            <v>-4.0060000000000002</v>
          </cell>
        </row>
        <row r="1258">
          <cell r="C1258">
            <v>8594.7900000000009</v>
          </cell>
          <cell r="D1258">
            <v>3.0259999999999998</v>
          </cell>
          <cell r="G1258">
            <v>10253.231</v>
          </cell>
          <cell r="H1258">
            <v>-5.3380000000000001</v>
          </cell>
        </row>
        <row r="1259">
          <cell r="C1259">
            <v>8599.7880000000005</v>
          </cell>
          <cell r="D1259">
            <v>3.0640000000000001</v>
          </cell>
          <cell r="G1259">
            <v>10269.273999999999</v>
          </cell>
          <cell r="H1259">
            <v>-5.4119999999999999</v>
          </cell>
        </row>
        <row r="1260">
          <cell r="C1260">
            <v>8601.7279999999992</v>
          </cell>
          <cell r="D1260">
            <v>2.996</v>
          </cell>
          <cell r="G1260">
            <v>10287.182000000001</v>
          </cell>
          <cell r="H1260">
            <v>-5.5339999999999998</v>
          </cell>
        </row>
        <row r="1261">
          <cell r="C1261">
            <v>8604.3259999999991</v>
          </cell>
          <cell r="D1261">
            <v>3.089</v>
          </cell>
          <cell r="G1261">
            <v>10301.236999999999</v>
          </cell>
          <cell r="H1261">
            <v>-5.431</v>
          </cell>
        </row>
        <row r="1262">
          <cell r="C1262">
            <v>8609.1759999999995</v>
          </cell>
          <cell r="D1262">
            <v>3.3210000000000002</v>
          </cell>
          <cell r="G1262">
            <v>10310.772999999999</v>
          </cell>
          <cell r="H1262">
            <v>-5.3109999999999999</v>
          </cell>
        </row>
        <row r="1263">
          <cell r="C1263">
            <v>8621.1880000000001</v>
          </cell>
          <cell r="D1263">
            <v>3.2890000000000001</v>
          </cell>
          <cell r="G1263">
            <v>10312.168</v>
          </cell>
          <cell r="H1263">
            <v>-5.64</v>
          </cell>
        </row>
        <row r="1264">
          <cell r="C1264">
            <v>8633.5519999999997</v>
          </cell>
          <cell r="D1264">
            <v>3.27</v>
          </cell>
          <cell r="G1264">
            <v>10313.468000000001</v>
          </cell>
          <cell r="H1264">
            <v>-6.0010000000000003</v>
          </cell>
        </row>
        <row r="1265">
          <cell r="C1265">
            <v>8644.7669999999998</v>
          </cell>
          <cell r="D1265">
            <v>3.3530000000000002</v>
          </cell>
          <cell r="G1265">
            <v>10315.474</v>
          </cell>
          <cell r="H1265">
            <v>-6.2149999999999999</v>
          </cell>
        </row>
        <row r="1266">
          <cell r="C1266">
            <v>8648.9860000000008</v>
          </cell>
          <cell r="D1266">
            <v>3.3879999999999999</v>
          </cell>
          <cell r="G1266">
            <v>10318.925999999999</v>
          </cell>
          <cell r="H1266">
            <v>-6.4160000000000004</v>
          </cell>
        </row>
        <row r="1267">
          <cell r="C1267">
            <v>8651.6290000000008</v>
          </cell>
          <cell r="D1267">
            <v>3.355</v>
          </cell>
          <cell r="G1267">
            <v>10328.064</v>
          </cell>
          <cell r="H1267">
            <v>-6.7549999999999999</v>
          </cell>
        </row>
        <row r="1268">
          <cell r="C1268">
            <v>8654.4560000000001</v>
          </cell>
          <cell r="D1268">
            <v>3.2570000000000001</v>
          </cell>
          <cell r="G1268">
            <v>10346.249</v>
          </cell>
          <cell r="H1268">
            <v>-6.69</v>
          </cell>
        </row>
        <row r="1269">
          <cell r="C1269">
            <v>8664.518</v>
          </cell>
          <cell r="D1269">
            <v>3.4780000000000002</v>
          </cell>
          <cell r="G1269">
            <v>10393.877</v>
          </cell>
          <cell r="H1269">
            <v>-6.8010000000000002</v>
          </cell>
        </row>
        <row r="1270">
          <cell r="C1270">
            <v>8672.768</v>
          </cell>
          <cell r="D1270">
            <v>3.464</v>
          </cell>
          <cell r="G1270">
            <v>10422.105</v>
          </cell>
          <cell r="H1270">
            <v>-6.899</v>
          </cell>
        </row>
        <row r="1271">
          <cell r="C1271">
            <v>8681.2340000000004</v>
          </cell>
          <cell r="D1271">
            <v>3.5249999999999999</v>
          </cell>
          <cell r="G1271">
            <v>10436.151</v>
          </cell>
          <cell r="H1271">
            <v>-6.8090000000000002</v>
          </cell>
        </row>
        <row r="1272">
          <cell r="C1272">
            <v>8688.8909999999996</v>
          </cell>
          <cell r="D1272">
            <v>3.556</v>
          </cell>
          <cell r="G1272">
            <v>10439.111000000001</v>
          </cell>
          <cell r="H1272">
            <v>-6.33</v>
          </cell>
        </row>
        <row r="1273">
          <cell r="C1273">
            <v>8697.8649999999998</v>
          </cell>
          <cell r="D1273">
            <v>3.7210000000000001</v>
          </cell>
          <cell r="G1273">
            <v>10442.314</v>
          </cell>
          <cell r="H1273">
            <v>-5.8650000000000002</v>
          </cell>
        </row>
        <row r="1274">
          <cell r="C1274">
            <v>8705.4120000000003</v>
          </cell>
          <cell r="D1274">
            <v>4.0110000000000001</v>
          </cell>
          <cell r="G1274">
            <v>10446.474</v>
          </cell>
          <cell r="H1274">
            <v>-5.4489999999999998</v>
          </cell>
        </row>
        <row r="1275">
          <cell r="C1275">
            <v>8708.08</v>
          </cell>
          <cell r="D1275">
            <v>4.12</v>
          </cell>
          <cell r="G1275">
            <v>10469.14</v>
          </cell>
          <cell r="H1275">
            <v>-5.4320000000000004</v>
          </cell>
        </row>
        <row r="1276">
          <cell r="C1276">
            <v>8709.8330000000005</v>
          </cell>
          <cell r="D1276">
            <v>4.1360000000000001</v>
          </cell>
          <cell r="G1276">
            <v>10492.734</v>
          </cell>
          <cell r="H1276">
            <v>-5.5110000000000001</v>
          </cell>
        </row>
        <row r="1277">
          <cell r="C1277">
            <v>8713.06</v>
          </cell>
          <cell r="D1277">
            <v>4.1820000000000004</v>
          </cell>
          <cell r="G1277">
            <v>10521.245000000001</v>
          </cell>
          <cell r="H1277">
            <v>-6.4850000000000003</v>
          </cell>
        </row>
        <row r="1278">
          <cell r="C1278">
            <v>8715.4449999999997</v>
          </cell>
          <cell r="D1278">
            <v>4.1529999999999996</v>
          </cell>
          <cell r="G1278">
            <v>10525.635</v>
          </cell>
          <cell r="H1278">
            <v>-6.9569999999999999</v>
          </cell>
        </row>
        <row r="1279">
          <cell r="C1279">
            <v>8723.8439999999991</v>
          </cell>
          <cell r="D1279">
            <v>4.2830000000000004</v>
          </cell>
          <cell r="G1279">
            <v>10529.232</v>
          </cell>
          <cell r="H1279">
            <v>-7.4219999999999997</v>
          </cell>
        </row>
        <row r="1280">
          <cell r="C1280">
            <v>8725.4339999999993</v>
          </cell>
          <cell r="D1280">
            <v>4.3310000000000004</v>
          </cell>
          <cell r="G1280">
            <v>10531.791999999999</v>
          </cell>
          <cell r="H1280">
            <v>-7.694</v>
          </cell>
        </row>
        <row r="1281">
          <cell r="C1281">
            <v>8727.2970000000005</v>
          </cell>
          <cell r="D1281">
            <v>4.3600000000000003</v>
          </cell>
          <cell r="G1281">
            <v>10534.763000000001</v>
          </cell>
          <cell r="H1281">
            <v>-7.9550000000000001</v>
          </cell>
        </row>
        <row r="1282">
          <cell r="C1282">
            <v>8729.0329999999994</v>
          </cell>
          <cell r="D1282">
            <v>4.2619999999999996</v>
          </cell>
          <cell r="G1282">
            <v>10538.227999999999</v>
          </cell>
          <cell r="H1282">
            <v>-8.1839999999999993</v>
          </cell>
        </row>
        <row r="1283">
          <cell r="C1283">
            <v>8732.5789999999997</v>
          </cell>
          <cell r="D1283">
            <v>4.1479999999999997</v>
          </cell>
          <cell r="G1283">
            <v>10541.734</v>
          </cell>
          <cell r="H1283">
            <v>-8.3919999999999995</v>
          </cell>
        </row>
        <row r="1284">
          <cell r="C1284">
            <v>8735.9950000000008</v>
          </cell>
          <cell r="D1284">
            <v>4.125</v>
          </cell>
          <cell r="G1284">
            <v>10545.02</v>
          </cell>
          <cell r="H1284">
            <v>-8.5470000000000006</v>
          </cell>
        </row>
        <row r="1285">
          <cell r="C1285">
            <v>8739.3970000000008</v>
          </cell>
          <cell r="D1285">
            <v>4.1139999999999999</v>
          </cell>
          <cell r="G1285">
            <v>10548.23</v>
          </cell>
          <cell r="H1285">
            <v>-8.593</v>
          </cell>
        </row>
        <row r="1286">
          <cell r="C1286">
            <v>8745.7759999999998</v>
          </cell>
          <cell r="D1286">
            <v>4.4109999999999996</v>
          </cell>
          <cell r="G1286">
            <v>10551.999</v>
          </cell>
          <cell r="H1286">
            <v>-8.5310000000000006</v>
          </cell>
        </row>
        <row r="1287">
          <cell r="C1287">
            <v>8751.268</v>
          </cell>
          <cell r="D1287">
            <v>4.718</v>
          </cell>
          <cell r="G1287">
            <v>10554.696</v>
          </cell>
          <cell r="H1287">
            <v>-8.4540000000000006</v>
          </cell>
        </row>
        <row r="1288">
          <cell r="C1288">
            <v>8753.0439999999999</v>
          </cell>
          <cell r="D1288">
            <v>4.7050000000000001</v>
          </cell>
          <cell r="G1288">
            <v>10557.444</v>
          </cell>
          <cell r="H1288">
            <v>-8.2959999999999994</v>
          </cell>
        </row>
        <row r="1289">
          <cell r="C1289">
            <v>8755.7250000000004</v>
          </cell>
          <cell r="D1289">
            <v>4.569</v>
          </cell>
          <cell r="G1289">
            <v>10560.107</v>
          </cell>
          <cell r="H1289">
            <v>-8.1300000000000008</v>
          </cell>
        </row>
        <row r="1290">
          <cell r="C1290">
            <v>8758.6610000000001</v>
          </cell>
          <cell r="D1290">
            <v>4.3929999999999998</v>
          </cell>
          <cell r="G1290">
            <v>10563.089</v>
          </cell>
          <cell r="H1290">
            <v>-7.9139999999999997</v>
          </cell>
        </row>
        <row r="1291">
          <cell r="C1291">
            <v>8762.5889999999999</v>
          </cell>
          <cell r="D1291">
            <v>4.1440000000000001</v>
          </cell>
          <cell r="G1291">
            <v>10567.022999999999</v>
          </cell>
          <cell r="H1291">
            <v>-7.4619999999999997</v>
          </cell>
        </row>
        <row r="1292">
          <cell r="C1292">
            <v>8764.9330000000009</v>
          </cell>
          <cell r="D1292">
            <v>3.8140000000000001</v>
          </cell>
          <cell r="G1292">
            <v>10569.092000000001</v>
          </cell>
          <cell r="H1292">
            <v>-7.1669999999999998</v>
          </cell>
        </row>
        <row r="1293">
          <cell r="C1293">
            <v>8769.3819999999996</v>
          </cell>
          <cell r="D1293">
            <v>3.4660000000000002</v>
          </cell>
          <cell r="G1293">
            <v>10572.706</v>
          </cell>
          <cell r="H1293">
            <v>-6.6980000000000004</v>
          </cell>
        </row>
        <row r="1294">
          <cell r="C1294">
            <v>8772.89</v>
          </cell>
          <cell r="D1294">
            <v>3.339</v>
          </cell>
          <cell r="G1294">
            <v>10580.411</v>
          </cell>
          <cell r="H1294">
            <v>-5.6509999999999998</v>
          </cell>
        </row>
        <row r="1295">
          <cell r="C1295">
            <v>8777.1450000000004</v>
          </cell>
          <cell r="D1295">
            <v>3.16</v>
          </cell>
          <cell r="G1295">
            <v>10593.82</v>
          </cell>
          <cell r="H1295">
            <v>-4.3710000000000004</v>
          </cell>
        </row>
        <row r="1296">
          <cell r="C1296">
            <v>8782.0630000000001</v>
          </cell>
          <cell r="D1296">
            <v>3.1419999999999999</v>
          </cell>
          <cell r="G1296">
            <v>10622.494000000001</v>
          </cell>
          <cell r="H1296">
            <v>-2.3679999999999999</v>
          </cell>
        </row>
        <row r="1297">
          <cell r="C1297">
            <v>8785.2070000000003</v>
          </cell>
          <cell r="D1297">
            <v>3.016</v>
          </cell>
          <cell r="G1297">
            <v>10651.102000000001</v>
          </cell>
          <cell r="H1297">
            <v>-0.56299999999999994</v>
          </cell>
        </row>
        <row r="1298">
          <cell r="C1298">
            <v>8790.768</v>
          </cell>
          <cell r="D1298">
            <v>2.7650000000000001</v>
          </cell>
          <cell r="G1298">
            <v>10655.938</v>
          </cell>
          <cell r="H1298">
            <v>-0.34599999999999997</v>
          </cell>
        </row>
        <row r="1299">
          <cell r="C1299">
            <v>8794.4789999999994</v>
          </cell>
          <cell r="D1299">
            <v>2.694</v>
          </cell>
          <cell r="G1299">
            <v>10664.468000000001</v>
          </cell>
          <cell r="H1299">
            <v>-0.245</v>
          </cell>
        </row>
        <row r="1300">
          <cell r="C1300">
            <v>8800.4840000000004</v>
          </cell>
          <cell r="D1300">
            <v>2.5779999999999998</v>
          </cell>
          <cell r="G1300">
            <v>10672.523999999999</v>
          </cell>
          <cell r="H1300">
            <v>-0.16900000000000001</v>
          </cell>
        </row>
        <row r="1301">
          <cell r="C1301">
            <v>8805.6919999999991</v>
          </cell>
          <cell r="D1301">
            <v>2.37</v>
          </cell>
          <cell r="G1301">
            <v>10680.003000000001</v>
          </cell>
          <cell r="H1301">
            <v>-0.14499999999999999</v>
          </cell>
        </row>
        <row r="1302">
          <cell r="C1302">
            <v>8808.8230000000003</v>
          </cell>
          <cell r="D1302">
            <v>2.137</v>
          </cell>
          <cell r="G1302">
            <v>10683.058999999999</v>
          </cell>
          <cell r="H1302">
            <v>-0.185</v>
          </cell>
        </row>
        <row r="1303">
          <cell r="C1303">
            <v>8812.9599999999991</v>
          </cell>
          <cell r="D1303">
            <v>1.9019999999999999</v>
          </cell>
          <cell r="G1303">
            <v>10686.144</v>
          </cell>
          <cell r="H1303">
            <v>-0.27100000000000002</v>
          </cell>
        </row>
        <row r="1304">
          <cell r="C1304">
            <v>8819.1229999999996</v>
          </cell>
          <cell r="D1304">
            <v>1.85</v>
          </cell>
          <cell r="G1304">
            <v>10689.210999999999</v>
          </cell>
          <cell r="H1304">
            <v>-0.47099999999999997</v>
          </cell>
        </row>
        <row r="1305">
          <cell r="C1305">
            <v>8828.6990000000005</v>
          </cell>
          <cell r="D1305">
            <v>1.988</v>
          </cell>
          <cell r="G1305">
            <v>10692.548000000001</v>
          </cell>
          <cell r="H1305">
            <v>-0.67400000000000004</v>
          </cell>
        </row>
        <row r="1306">
          <cell r="C1306">
            <v>8834.1280000000006</v>
          </cell>
          <cell r="D1306">
            <v>2.077</v>
          </cell>
          <cell r="G1306">
            <v>10695.541999999999</v>
          </cell>
          <cell r="H1306">
            <v>-0.95099999999999996</v>
          </cell>
        </row>
        <row r="1307">
          <cell r="C1307">
            <v>8841.6329999999998</v>
          </cell>
          <cell r="D1307">
            <v>2.0019999999999998</v>
          </cell>
          <cell r="G1307">
            <v>10699.284</v>
          </cell>
          <cell r="H1307">
            <v>-1.345</v>
          </cell>
        </row>
        <row r="1308">
          <cell r="C1308">
            <v>8854.4920000000002</v>
          </cell>
          <cell r="D1308">
            <v>2.1080000000000001</v>
          </cell>
          <cell r="G1308">
            <v>10704.457</v>
          </cell>
          <cell r="H1308">
            <v>-2.028</v>
          </cell>
        </row>
        <row r="1309">
          <cell r="C1309">
            <v>8858.7189999999991</v>
          </cell>
          <cell r="D1309">
            <v>1.9119999999999999</v>
          </cell>
          <cell r="G1309">
            <v>10725.611000000001</v>
          </cell>
          <cell r="H1309">
            <v>-5.4279999999999999</v>
          </cell>
        </row>
        <row r="1310">
          <cell r="C1310">
            <v>8862.5499999999993</v>
          </cell>
          <cell r="D1310">
            <v>1.857</v>
          </cell>
          <cell r="G1310">
            <v>10737.697</v>
          </cell>
          <cell r="H1310">
            <v>-7.8019999999999996</v>
          </cell>
        </row>
        <row r="1311">
          <cell r="C1311">
            <v>8868.02</v>
          </cell>
          <cell r="D1311">
            <v>1.677</v>
          </cell>
          <cell r="G1311">
            <v>10744.277</v>
          </cell>
          <cell r="H1311">
            <v>-9.48</v>
          </cell>
        </row>
        <row r="1312">
          <cell r="C1312">
            <v>8878.4940000000006</v>
          </cell>
          <cell r="D1312">
            <v>1.5960000000000001</v>
          </cell>
          <cell r="G1312">
            <v>10750.66</v>
          </cell>
          <cell r="H1312">
            <v>-11.226000000000001</v>
          </cell>
        </row>
        <row r="1313">
          <cell r="C1313">
            <v>8894.3649999999998</v>
          </cell>
          <cell r="D1313">
            <v>1.524</v>
          </cell>
          <cell r="G1313">
            <v>10754.557000000001</v>
          </cell>
          <cell r="H1313">
            <v>-12.319000000000001</v>
          </cell>
        </row>
        <row r="1314">
          <cell r="C1314">
            <v>8907.6</v>
          </cell>
          <cell r="D1314">
            <v>1.5660000000000001</v>
          </cell>
          <cell r="G1314">
            <v>10757.629000000001</v>
          </cell>
          <cell r="H1314">
            <v>-13.093</v>
          </cell>
        </row>
        <row r="1315">
          <cell r="C1315">
            <v>8918.9959999999992</v>
          </cell>
          <cell r="D1315">
            <v>1.5629999999999999</v>
          </cell>
          <cell r="G1315">
            <v>10760.749</v>
          </cell>
          <cell r="H1315">
            <v>-13.787000000000001</v>
          </cell>
        </row>
        <row r="1316">
          <cell r="C1316">
            <v>8925.9380000000001</v>
          </cell>
          <cell r="D1316">
            <v>1.5129999999999999</v>
          </cell>
          <cell r="G1316">
            <v>10764.626</v>
          </cell>
          <cell r="H1316">
            <v>-14.507999999999999</v>
          </cell>
        </row>
        <row r="1317">
          <cell r="C1317">
            <v>8933.7659999999996</v>
          </cell>
          <cell r="D1317">
            <v>1.42</v>
          </cell>
          <cell r="G1317">
            <v>10768.434999999999</v>
          </cell>
          <cell r="H1317">
            <v>-15.156000000000001</v>
          </cell>
        </row>
        <row r="1318">
          <cell r="C1318">
            <v>8946.7099999999991</v>
          </cell>
          <cell r="D1318">
            <v>1.4690000000000001</v>
          </cell>
          <cell r="G1318">
            <v>10773.003000000001</v>
          </cell>
          <cell r="H1318">
            <v>-15.955</v>
          </cell>
        </row>
        <row r="1319">
          <cell r="C1319">
            <v>8960.3719999999994</v>
          </cell>
          <cell r="D1319">
            <v>1.518</v>
          </cell>
          <cell r="G1319">
            <v>10782.575999999999</v>
          </cell>
          <cell r="H1319">
            <v>-16.856999999999999</v>
          </cell>
        </row>
        <row r="1320">
          <cell r="C1320">
            <v>8974.8140000000003</v>
          </cell>
          <cell r="D1320">
            <v>1.427</v>
          </cell>
          <cell r="G1320">
            <v>10788.832</v>
          </cell>
          <cell r="H1320">
            <v>-17.395</v>
          </cell>
        </row>
        <row r="1321">
          <cell r="C1321">
            <v>8983.8220000000001</v>
          </cell>
          <cell r="D1321">
            <v>1.403</v>
          </cell>
          <cell r="G1321">
            <v>10793.333000000001</v>
          </cell>
          <cell r="H1321">
            <v>-17.486000000000001</v>
          </cell>
        </row>
        <row r="1322">
          <cell r="C1322">
            <v>8995.2649999999994</v>
          </cell>
          <cell r="D1322">
            <v>1.4610000000000001</v>
          </cell>
          <cell r="G1322">
            <v>10797.691999999999</v>
          </cell>
          <cell r="H1322">
            <v>-17.388000000000002</v>
          </cell>
        </row>
        <row r="1323">
          <cell r="C1323">
            <v>9006.6990000000005</v>
          </cell>
          <cell r="D1323">
            <v>1.339</v>
          </cell>
          <cell r="G1323">
            <v>10799.45</v>
          </cell>
          <cell r="H1323">
            <v>-17.190000000000001</v>
          </cell>
        </row>
        <row r="1324">
          <cell r="C1324">
            <v>9018.6219999999994</v>
          </cell>
          <cell r="D1324">
            <v>1.298</v>
          </cell>
          <cell r="G1324">
            <v>10805.197</v>
          </cell>
          <cell r="H1324">
            <v>-16.518000000000001</v>
          </cell>
        </row>
        <row r="1325">
          <cell r="C1325">
            <v>9030.8130000000001</v>
          </cell>
          <cell r="D1325">
            <v>1.022</v>
          </cell>
          <cell r="G1325">
            <v>10808.798000000001</v>
          </cell>
          <cell r="H1325">
            <v>-16.111999999999998</v>
          </cell>
        </row>
        <row r="1326">
          <cell r="C1326">
            <v>9039.3700000000008</v>
          </cell>
          <cell r="D1326">
            <v>0.44</v>
          </cell>
          <cell r="G1326">
            <v>10814.01</v>
          </cell>
          <cell r="H1326">
            <v>-14.986000000000001</v>
          </cell>
        </row>
        <row r="1327">
          <cell r="C1327">
            <v>9046.3289999999997</v>
          </cell>
          <cell r="D1327">
            <v>-0.312</v>
          </cell>
          <cell r="G1327">
            <v>10820.273999999999</v>
          </cell>
          <cell r="H1327">
            <v>-13.584</v>
          </cell>
        </row>
        <row r="1328">
          <cell r="C1328">
            <v>9050.14</v>
          </cell>
          <cell r="D1328">
            <v>-0.78700000000000003</v>
          </cell>
          <cell r="G1328">
            <v>10831.664000000001</v>
          </cell>
          <cell r="H1328">
            <v>-11.492000000000001</v>
          </cell>
        </row>
        <row r="1329">
          <cell r="C1329">
            <v>9058.7620000000006</v>
          </cell>
          <cell r="D1329">
            <v>-2.0350000000000001</v>
          </cell>
          <cell r="G1329">
            <v>10846.831</v>
          </cell>
          <cell r="H1329">
            <v>-9.2260000000000009</v>
          </cell>
        </row>
        <row r="1330">
          <cell r="C1330">
            <v>9063.8220000000001</v>
          </cell>
          <cell r="D1330">
            <v>-2.9710000000000001</v>
          </cell>
          <cell r="G1330">
            <v>10861.33</v>
          </cell>
          <cell r="H1330">
            <v>-7.1639999999999997</v>
          </cell>
        </row>
        <row r="1331">
          <cell r="C1331">
            <v>9067.9470000000001</v>
          </cell>
          <cell r="D1331">
            <v>-3.7639999999999998</v>
          </cell>
          <cell r="G1331">
            <v>10889.526</v>
          </cell>
          <cell r="H1331">
            <v>-2.9409999999999998</v>
          </cell>
        </row>
        <row r="1332">
          <cell r="C1332">
            <v>9071.0580000000009</v>
          </cell>
          <cell r="D1332">
            <v>-4.4139999999999997</v>
          </cell>
          <cell r="G1332">
            <v>10898.362999999999</v>
          </cell>
          <cell r="H1332">
            <v>-0.97699999999999998</v>
          </cell>
        </row>
        <row r="1333">
          <cell r="C1333">
            <v>9073.4290000000001</v>
          </cell>
          <cell r="D1333">
            <v>-4.8620000000000001</v>
          </cell>
          <cell r="G1333">
            <v>10906.156999999999</v>
          </cell>
          <cell r="H1333">
            <v>1.343</v>
          </cell>
        </row>
        <row r="1334">
          <cell r="C1334">
            <v>9076.3989999999994</v>
          </cell>
          <cell r="D1334">
            <v>-5.4809999999999999</v>
          </cell>
          <cell r="G1334">
            <v>10915.726000000001</v>
          </cell>
          <cell r="H1334">
            <v>5.44</v>
          </cell>
        </row>
        <row r="1335">
          <cell r="C1335">
            <v>9079.4830000000002</v>
          </cell>
          <cell r="D1335">
            <v>-6.056</v>
          </cell>
          <cell r="G1335">
            <v>10919.475</v>
          </cell>
          <cell r="H1335">
            <v>7.3760000000000003</v>
          </cell>
        </row>
        <row r="1336">
          <cell r="C1336">
            <v>9083.5640000000003</v>
          </cell>
          <cell r="D1336">
            <v>-6.7290000000000001</v>
          </cell>
          <cell r="G1336">
            <v>10922.255999999999</v>
          </cell>
          <cell r="H1336">
            <v>8.7910000000000004</v>
          </cell>
        </row>
        <row r="1337">
          <cell r="C1337">
            <v>9087.7559999999994</v>
          </cell>
          <cell r="D1337">
            <v>-7.4269999999999996</v>
          </cell>
          <cell r="G1337">
            <v>10925.384</v>
          </cell>
          <cell r="H1337">
            <v>10.477</v>
          </cell>
        </row>
        <row r="1338">
          <cell r="C1338">
            <v>9091.1620000000003</v>
          </cell>
          <cell r="D1338">
            <v>-7.9</v>
          </cell>
          <cell r="G1338">
            <v>10929.5</v>
          </cell>
          <cell r="H1338">
            <v>12.622</v>
          </cell>
        </row>
        <row r="1339">
          <cell r="C1339">
            <v>9094.2180000000008</v>
          </cell>
          <cell r="D1339">
            <v>-8.4440000000000008</v>
          </cell>
          <cell r="G1339">
            <v>10933.275</v>
          </cell>
          <cell r="H1339">
            <v>14.396000000000001</v>
          </cell>
        </row>
        <row r="1340">
          <cell r="C1340">
            <v>9097.5910000000003</v>
          </cell>
          <cell r="D1340">
            <v>-8.8439999999999994</v>
          </cell>
          <cell r="G1340">
            <v>10937.572</v>
          </cell>
          <cell r="H1340">
            <v>16.402000000000001</v>
          </cell>
        </row>
        <row r="1341">
          <cell r="C1341">
            <v>9102.3320000000003</v>
          </cell>
          <cell r="D1341">
            <v>-9.4920000000000009</v>
          </cell>
          <cell r="G1341">
            <v>10941.712</v>
          </cell>
          <cell r="H1341">
            <v>18.263999999999999</v>
          </cell>
        </row>
        <row r="1342">
          <cell r="C1342">
            <v>9104.36</v>
          </cell>
          <cell r="D1342">
            <v>-9.7149999999999999</v>
          </cell>
          <cell r="G1342">
            <v>10945.902</v>
          </cell>
          <cell r="H1342">
            <v>19.722000000000001</v>
          </cell>
        </row>
        <row r="1343">
          <cell r="C1343">
            <v>9107.348</v>
          </cell>
          <cell r="D1343">
            <v>-9.9870000000000001</v>
          </cell>
          <cell r="G1343">
            <v>10952.388000000001</v>
          </cell>
          <cell r="H1343">
            <v>22.302</v>
          </cell>
        </row>
        <row r="1344">
          <cell r="C1344">
            <v>9109.991</v>
          </cell>
          <cell r="D1344">
            <v>-10.314</v>
          </cell>
          <cell r="G1344">
            <v>10956.119000000001</v>
          </cell>
          <cell r="H1344">
            <v>23.349</v>
          </cell>
        </row>
        <row r="1345">
          <cell r="C1345">
            <v>9112.64</v>
          </cell>
          <cell r="D1345">
            <v>-10.54</v>
          </cell>
          <cell r="G1345">
            <v>10961.209000000001</v>
          </cell>
          <cell r="H1345">
            <v>24.193999999999999</v>
          </cell>
        </row>
        <row r="1346">
          <cell r="C1346">
            <v>9117.3169999999991</v>
          </cell>
          <cell r="D1346">
            <v>-11.000999999999999</v>
          </cell>
          <cell r="G1346">
            <v>10965.474</v>
          </cell>
          <cell r="H1346">
            <v>24.547999999999998</v>
          </cell>
        </row>
        <row r="1347">
          <cell r="C1347">
            <v>9120.5310000000009</v>
          </cell>
          <cell r="D1347">
            <v>-11.279</v>
          </cell>
          <cell r="G1347">
            <v>10969.296</v>
          </cell>
          <cell r="H1347">
            <v>24.542999999999999</v>
          </cell>
        </row>
        <row r="1348">
          <cell r="C1348">
            <v>9122.7939999999999</v>
          </cell>
          <cell r="D1348">
            <v>-11.29</v>
          </cell>
          <cell r="G1348">
            <v>10973.75</v>
          </cell>
          <cell r="H1348">
            <v>24.524999999999999</v>
          </cell>
        </row>
        <row r="1349">
          <cell r="C1349">
            <v>9123.8250000000007</v>
          </cell>
          <cell r="D1349">
            <v>-11.292</v>
          </cell>
          <cell r="G1349">
            <v>10978.032999999999</v>
          </cell>
          <cell r="H1349">
            <v>24.349</v>
          </cell>
        </row>
        <row r="1350">
          <cell r="C1350">
            <v>9130.6409999999996</v>
          </cell>
          <cell r="D1350">
            <v>-11.273</v>
          </cell>
          <cell r="G1350">
            <v>10982.305</v>
          </cell>
          <cell r="H1350">
            <v>23.806999999999999</v>
          </cell>
        </row>
        <row r="1351">
          <cell r="C1351">
            <v>9135.8559999999998</v>
          </cell>
          <cell r="D1351">
            <v>-11.843999999999999</v>
          </cell>
          <cell r="G1351">
            <v>10986.871999999999</v>
          </cell>
          <cell r="H1351">
            <v>22.841000000000001</v>
          </cell>
        </row>
        <row r="1352">
          <cell r="C1352">
            <v>9139.7150000000001</v>
          </cell>
          <cell r="D1352">
            <v>-11.741</v>
          </cell>
          <cell r="G1352">
            <v>10990.651</v>
          </cell>
          <cell r="H1352">
            <v>21.867999999999999</v>
          </cell>
        </row>
        <row r="1353">
          <cell r="C1353">
            <v>9144.7710000000006</v>
          </cell>
          <cell r="D1353">
            <v>-11.423999999999999</v>
          </cell>
          <cell r="G1353">
            <v>10995.114</v>
          </cell>
          <cell r="H1353">
            <v>20.388999999999999</v>
          </cell>
        </row>
        <row r="1354">
          <cell r="C1354">
            <v>9152.5329999999994</v>
          </cell>
          <cell r="D1354">
            <v>-10.539</v>
          </cell>
          <cell r="G1354">
            <v>10998.601000000001</v>
          </cell>
          <cell r="H1354">
            <v>19.013999999999999</v>
          </cell>
        </row>
        <row r="1355">
          <cell r="C1355">
            <v>9154.0750000000007</v>
          </cell>
          <cell r="D1355">
            <v>-10.281000000000001</v>
          </cell>
          <cell r="G1355">
            <v>11001.957</v>
          </cell>
          <cell r="H1355">
            <v>17.530999999999999</v>
          </cell>
        </row>
        <row r="1356">
          <cell r="C1356">
            <v>9156.5619999999999</v>
          </cell>
          <cell r="D1356">
            <v>-9.8170000000000002</v>
          </cell>
          <cell r="G1356">
            <v>11004.585999999999</v>
          </cell>
          <cell r="H1356">
            <v>16.305</v>
          </cell>
        </row>
        <row r="1357">
          <cell r="C1357">
            <v>9160.09</v>
          </cell>
          <cell r="D1357">
            <v>-9.1669999999999998</v>
          </cell>
          <cell r="G1357">
            <v>11007.181</v>
          </cell>
          <cell r="H1357">
            <v>15.016999999999999</v>
          </cell>
        </row>
        <row r="1358">
          <cell r="C1358">
            <v>9164.5589999999993</v>
          </cell>
          <cell r="D1358">
            <v>-8.1690000000000005</v>
          </cell>
          <cell r="G1358">
            <v>11010.081</v>
          </cell>
          <cell r="H1358">
            <v>13.436999999999999</v>
          </cell>
        </row>
        <row r="1359">
          <cell r="C1359">
            <v>9169.4</v>
          </cell>
          <cell r="D1359">
            <v>-6.9619999999999997</v>
          </cell>
          <cell r="G1359">
            <v>11013.838</v>
          </cell>
          <cell r="H1359">
            <v>11.478</v>
          </cell>
        </row>
        <row r="1360">
          <cell r="C1360">
            <v>9179.0429999999997</v>
          </cell>
          <cell r="D1360">
            <v>-3.7989999999999999</v>
          </cell>
          <cell r="G1360">
            <v>11017.977999999999</v>
          </cell>
          <cell r="H1360">
            <v>9.3849999999999998</v>
          </cell>
        </row>
        <row r="1361">
          <cell r="C1361">
            <v>9186.4989999999998</v>
          </cell>
          <cell r="D1361">
            <v>-1.224</v>
          </cell>
          <cell r="G1361">
            <v>11025.248</v>
          </cell>
          <cell r="H1361">
            <v>6.4859999999999998</v>
          </cell>
        </row>
        <row r="1362">
          <cell r="C1362">
            <v>9194.3040000000001</v>
          </cell>
          <cell r="D1362">
            <v>1.8460000000000001</v>
          </cell>
          <cell r="G1362">
            <v>11031.486000000001</v>
          </cell>
          <cell r="H1362">
            <v>4.492</v>
          </cell>
        </row>
        <row r="1363">
          <cell r="C1363">
            <v>9202.2710000000006</v>
          </cell>
          <cell r="D1363">
            <v>5.4359999999999999</v>
          </cell>
          <cell r="G1363">
            <v>11039.718000000001</v>
          </cell>
          <cell r="H1363">
            <v>2.5099999999999998</v>
          </cell>
        </row>
        <row r="1364">
          <cell r="C1364">
            <v>9208.8160000000007</v>
          </cell>
          <cell r="D1364">
            <v>8.6370000000000005</v>
          </cell>
          <cell r="G1364">
            <v>11054.09</v>
          </cell>
          <cell r="H1364">
            <v>4.4999999999999998E-2</v>
          </cell>
        </row>
        <row r="1365">
          <cell r="C1365">
            <v>9215.56</v>
          </cell>
          <cell r="D1365">
            <v>12.429</v>
          </cell>
          <cell r="G1365">
            <v>11060.12</v>
          </cell>
          <cell r="H1365">
            <v>-0.61299999999999999</v>
          </cell>
        </row>
        <row r="1366">
          <cell r="C1366">
            <v>9219.8410000000003</v>
          </cell>
          <cell r="D1366">
            <v>15.117000000000001</v>
          </cell>
          <cell r="G1366">
            <v>11079.195</v>
          </cell>
          <cell r="H1366">
            <v>-2.4239999999999999</v>
          </cell>
        </row>
        <row r="1367">
          <cell r="C1367">
            <v>9222.2139999999999</v>
          </cell>
          <cell r="D1367">
            <v>16.57</v>
          </cell>
          <cell r="G1367">
            <v>11085.33</v>
          </cell>
          <cell r="H1367">
            <v>-3.286</v>
          </cell>
        </row>
        <row r="1368">
          <cell r="C1368">
            <v>9223.3330000000005</v>
          </cell>
          <cell r="D1368">
            <v>17.367999999999999</v>
          </cell>
          <cell r="G1368">
            <v>11098</v>
          </cell>
          <cell r="H1368">
            <v>-5.6479999999999997</v>
          </cell>
        </row>
        <row r="1369">
          <cell r="C1369">
            <v>9224.59</v>
          </cell>
          <cell r="D1369">
            <v>18.210999999999999</v>
          </cell>
          <cell r="G1369">
            <v>11103.65</v>
          </cell>
          <cell r="H1369">
            <v>-6.8159999999999998</v>
          </cell>
        </row>
        <row r="1370">
          <cell r="C1370">
            <v>9226.2469999999994</v>
          </cell>
          <cell r="D1370">
            <v>19.291</v>
          </cell>
          <cell r="G1370">
            <v>11107.534</v>
          </cell>
          <cell r="H1370">
            <v>-7.5380000000000003</v>
          </cell>
        </row>
        <row r="1371">
          <cell r="C1371">
            <v>9227.3870000000006</v>
          </cell>
          <cell r="D1371">
            <v>19.940999999999999</v>
          </cell>
          <cell r="G1371">
            <v>11112.071</v>
          </cell>
          <cell r="H1371">
            <v>-8.2240000000000002</v>
          </cell>
        </row>
        <row r="1372">
          <cell r="C1372">
            <v>9229.0490000000009</v>
          </cell>
          <cell r="D1372">
            <v>20.814</v>
          </cell>
          <cell r="G1372">
            <v>11116.09</v>
          </cell>
          <cell r="H1372">
            <v>-8.84</v>
          </cell>
        </row>
        <row r="1373">
          <cell r="C1373">
            <v>9230.0310000000009</v>
          </cell>
          <cell r="D1373">
            <v>21.347999999999999</v>
          </cell>
          <cell r="G1373">
            <v>11120.227000000001</v>
          </cell>
          <cell r="H1373">
            <v>-9.4510000000000005</v>
          </cell>
        </row>
        <row r="1374">
          <cell r="C1374">
            <v>9231.9040000000005</v>
          </cell>
          <cell r="D1374">
            <v>22.283000000000001</v>
          </cell>
          <cell r="G1374">
            <v>11124.476000000001</v>
          </cell>
          <cell r="H1374">
            <v>-9.9930000000000003</v>
          </cell>
        </row>
        <row r="1375">
          <cell r="C1375">
            <v>9234.2980000000007</v>
          </cell>
          <cell r="D1375">
            <v>23.332999999999998</v>
          </cell>
          <cell r="G1375">
            <v>11127.091</v>
          </cell>
          <cell r="H1375">
            <v>-10.416</v>
          </cell>
        </row>
        <row r="1376">
          <cell r="C1376">
            <v>9236.2780000000002</v>
          </cell>
          <cell r="D1376">
            <v>24.190999999999999</v>
          </cell>
          <cell r="G1376">
            <v>11130.165000000001</v>
          </cell>
          <cell r="H1376">
            <v>-10.727</v>
          </cell>
        </row>
        <row r="1377">
          <cell r="C1377">
            <v>9237.3539999999994</v>
          </cell>
          <cell r="D1377">
            <v>24.654</v>
          </cell>
          <cell r="G1377">
            <v>11140.26</v>
          </cell>
          <cell r="H1377">
            <v>-10.943</v>
          </cell>
        </row>
        <row r="1378">
          <cell r="C1378">
            <v>9239.4580000000005</v>
          </cell>
          <cell r="D1378">
            <v>25.507999999999999</v>
          </cell>
          <cell r="G1378">
            <v>11145.066000000001</v>
          </cell>
          <cell r="H1378">
            <v>-10.964</v>
          </cell>
        </row>
        <row r="1379">
          <cell r="C1379">
            <v>9240.5660000000007</v>
          </cell>
          <cell r="D1379">
            <v>25.835999999999999</v>
          </cell>
          <cell r="G1379">
            <v>11148.446</v>
          </cell>
          <cell r="H1379">
            <v>-10.836</v>
          </cell>
        </row>
        <row r="1380">
          <cell r="C1380">
            <v>9243.3050000000003</v>
          </cell>
          <cell r="D1380">
            <v>26.664000000000001</v>
          </cell>
          <cell r="G1380">
            <v>11151.218000000001</v>
          </cell>
          <cell r="H1380">
            <v>-10.715999999999999</v>
          </cell>
        </row>
        <row r="1381">
          <cell r="C1381">
            <v>9244.7170000000006</v>
          </cell>
          <cell r="D1381">
            <v>27.018999999999998</v>
          </cell>
          <cell r="G1381">
            <v>11154.001</v>
          </cell>
          <cell r="H1381">
            <v>-10.548999999999999</v>
          </cell>
        </row>
        <row r="1382">
          <cell r="C1382">
            <v>9245.8580000000002</v>
          </cell>
          <cell r="D1382">
            <v>27.356999999999999</v>
          </cell>
          <cell r="G1382">
            <v>11157.867</v>
          </cell>
          <cell r="H1382">
            <v>-10.317</v>
          </cell>
        </row>
        <row r="1383">
          <cell r="C1383">
            <v>9247.41</v>
          </cell>
          <cell r="D1383">
            <v>27.646999999999998</v>
          </cell>
          <cell r="G1383">
            <v>11161.333000000001</v>
          </cell>
          <cell r="H1383">
            <v>-9.9130000000000003</v>
          </cell>
        </row>
        <row r="1384">
          <cell r="C1384">
            <v>9249.1209999999992</v>
          </cell>
          <cell r="D1384">
            <v>27.943999999999999</v>
          </cell>
          <cell r="G1384">
            <v>11164.764999999999</v>
          </cell>
          <cell r="H1384">
            <v>-9.5589999999999993</v>
          </cell>
        </row>
        <row r="1385">
          <cell r="C1385">
            <v>9251.2819999999992</v>
          </cell>
          <cell r="D1385">
            <v>28.268999999999998</v>
          </cell>
          <cell r="G1385">
            <v>11168.232</v>
          </cell>
          <cell r="H1385">
            <v>-9.0779999999999994</v>
          </cell>
        </row>
        <row r="1386">
          <cell r="C1386">
            <v>9253.3469999999998</v>
          </cell>
          <cell r="D1386">
            <v>28.594999999999999</v>
          </cell>
          <cell r="G1386">
            <v>11172.105</v>
          </cell>
          <cell r="H1386">
            <v>-8.32</v>
          </cell>
        </row>
        <row r="1387">
          <cell r="C1387">
            <v>9255.8410000000003</v>
          </cell>
          <cell r="D1387">
            <v>28.91</v>
          </cell>
          <cell r="G1387">
            <v>11177.450999999999</v>
          </cell>
          <cell r="H1387">
            <v>-6.9870000000000001</v>
          </cell>
        </row>
        <row r="1388">
          <cell r="C1388">
            <v>9257.4130000000005</v>
          </cell>
          <cell r="D1388">
            <v>29.091999999999999</v>
          </cell>
          <cell r="G1388">
            <v>11181.624</v>
          </cell>
          <cell r="H1388">
            <v>-6.1269999999999998</v>
          </cell>
        </row>
        <row r="1389">
          <cell r="C1389">
            <v>9259.2109999999993</v>
          </cell>
          <cell r="D1389">
            <v>29.27</v>
          </cell>
          <cell r="G1389">
            <v>11184.64</v>
          </cell>
          <cell r="H1389">
            <v>-5.6769999999999996</v>
          </cell>
        </row>
        <row r="1390">
          <cell r="C1390">
            <v>9260.6810000000005</v>
          </cell>
          <cell r="D1390">
            <v>29.356999999999999</v>
          </cell>
          <cell r="G1390">
            <v>11191.391</v>
          </cell>
          <cell r="H1390">
            <v>-4.8140000000000001</v>
          </cell>
        </row>
        <row r="1391">
          <cell r="C1391">
            <v>9261.8289999999997</v>
          </cell>
          <cell r="D1391">
            <v>29.393000000000001</v>
          </cell>
          <cell r="G1391">
            <v>11207.093999999999</v>
          </cell>
          <cell r="H1391">
            <v>-4.7510000000000003</v>
          </cell>
        </row>
        <row r="1392">
          <cell r="C1392">
            <v>9262.8150000000005</v>
          </cell>
          <cell r="D1392">
            <v>29.4</v>
          </cell>
          <cell r="G1392">
            <v>11207.093999999999</v>
          </cell>
          <cell r="H1392">
            <v>-4.7510000000000003</v>
          </cell>
        </row>
        <row r="1393">
          <cell r="C1393">
            <v>9264.3510000000006</v>
          </cell>
          <cell r="D1393">
            <v>29.42</v>
          </cell>
          <cell r="G1393">
            <v>11210.388000000001</v>
          </cell>
          <cell r="H1393">
            <v>-5.024</v>
          </cell>
        </row>
        <row r="1394">
          <cell r="C1394">
            <v>9265.6419999999998</v>
          </cell>
          <cell r="D1394">
            <v>29.390999999999998</v>
          </cell>
          <cell r="G1394">
            <v>11213.692999999999</v>
          </cell>
          <cell r="H1394">
            <v>-5.6139999999999999</v>
          </cell>
        </row>
        <row r="1395">
          <cell r="C1395">
            <v>9267.1049999999996</v>
          </cell>
          <cell r="D1395">
            <v>29.364999999999998</v>
          </cell>
          <cell r="G1395">
            <v>11217.002</v>
          </cell>
          <cell r="H1395">
            <v>-6.2009999999999996</v>
          </cell>
        </row>
        <row r="1396">
          <cell r="C1396">
            <v>9268.4159999999993</v>
          </cell>
          <cell r="D1396">
            <v>29.324000000000002</v>
          </cell>
          <cell r="G1396">
            <v>11219.657999999999</v>
          </cell>
          <cell r="H1396">
            <v>-6.5730000000000004</v>
          </cell>
        </row>
        <row r="1397">
          <cell r="C1397">
            <v>9269.7009999999991</v>
          </cell>
          <cell r="D1397">
            <v>29.233000000000001</v>
          </cell>
          <cell r="G1397">
            <v>11222.757</v>
          </cell>
          <cell r="H1397">
            <v>-6.8140000000000001</v>
          </cell>
        </row>
        <row r="1398">
          <cell r="C1398">
            <v>9270.5840000000007</v>
          </cell>
          <cell r="D1398">
            <v>29.119</v>
          </cell>
          <cell r="G1398">
            <v>11225.361999999999</v>
          </cell>
          <cell r="H1398">
            <v>-7.1790000000000003</v>
          </cell>
        </row>
        <row r="1399">
          <cell r="C1399">
            <v>9273.3719999999994</v>
          </cell>
          <cell r="D1399">
            <v>28.826000000000001</v>
          </cell>
          <cell r="G1399">
            <v>11227.656999999999</v>
          </cell>
          <cell r="H1399">
            <v>-7.2389999999999999</v>
          </cell>
        </row>
        <row r="1400">
          <cell r="C1400">
            <v>9275.2309999999998</v>
          </cell>
          <cell r="D1400">
            <v>28.533000000000001</v>
          </cell>
          <cell r="G1400">
            <v>11231.269</v>
          </cell>
          <cell r="H1400">
            <v>-7.3659999999999997</v>
          </cell>
        </row>
        <row r="1401">
          <cell r="C1401">
            <v>9276.7289999999994</v>
          </cell>
          <cell r="D1401">
            <v>28.251000000000001</v>
          </cell>
          <cell r="G1401">
            <v>11234.236999999999</v>
          </cell>
          <cell r="H1401">
            <v>-7.6420000000000003</v>
          </cell>
        </row>
        <row r="1402">
          <cell r="C1402">
            <v>9279.0040000000008</v>
          </cell>
          <cell r="D1402">
            <v>27.870999999999999</v>
          </cell>
          <cell r="G1402">
            <v>11237.82</v>
          </cell>
          <cell r="H1402">
            <v>-7.7619999999999996</v>
          </cell>
        </row>
        <row r="1403">
          <cell r="C1403">
            <v>9281.9230000000007</v>
          </cell>
          <cell r="D1403">
            <v>27.27</v>
          </cell>
          <cell r="G1403">
            <v>11243.844999999999</v>
          </cell>
          <cell r="H1403">
            <v>-8.0890000000000004</v>
          </cell>
        </row>
        <row r="1404">
          <cell r="C1404">
            <v>9284.6229999999996</v>
          </cell>
          <cell r="D1404">
            <v>26.545999999999999</v>
          </cell>
          <cell r="G1404">
            <v>11248.335999999999</v>
          </cell>
          <cell r="H1404">
            <v>-8.5229999999999997</v>
          </cell>
        </row>
        <row r="1405">
          <cell r="C1405">
            <v>9286.7070000000003</v>
          </cell>
          <cell r="D1405">
            <v>25.937999999999999</v>
          </cell>
          <cell r="G1405">
            <v>11252.214</v>
          </cell>
          <cell r="H1405">
            <v>-8.6069999999999993</v>
          </cell>
        </row>
        <row r="1406">
          <cell r="C1406">
            <v>9287.6820000000007</v>
          </cell>
          <cell r="D1406">
            <v>25.641999999999999</v>
          </cell>
          <cell r="G1406">
            <v>11256.361000000001</v>
          </cell>
          <cell r="H1406">
            <v>-8.6479999999999997</v>
          </cell>
        </row>
        <row r="1407">
          <cell r="C1407">
            <v>9289.1880000000001</v>
          </cell>
          <cell r="D1407">
            <v>25.119</v>
          </cell>
          <cell r="G1407">
            <v>11261.459000000001</v>
          </cell>
          <cell r="H1407">
            <v>-8.6859999999999999</v>
          </cell>
        </row>
        <row r="1408">
          <cell r="C1408">
            <v>9290.8829999999998</v>
          </cell>
          <cell r="D1408">
            <v>24.536000000000001</v>
          </cell>
          <cell r="G1408">
            <v>11264.998</v>
          </cell>
          <cell r="H1408">
            <v>-8.6910000000000007</v>
          </cell>
        </row>
        <row r="1409">
          <cell r="C1409">
            <v>9293.0840000000007</v>
          </cell>
          <cell r="D1409">
            <v>23.745000000000001</v>
          </cell>
          <cell r="G1409">
            <v>11268.075000000001</v>
          </cell>
          <cell r="H1409">
            <v>-8.5380000000000003</v>
          </cell>
        </row>
        <row r="1410">
          <cell r="C1410">
            <v>9295.7780000000002</v>
          </cell>
          <cell r="D1410">
            <v>22.632000000000001</v>
          </cell>
          <cell r="G1410">
            <v>11271.406999999999</v>
          </cell>
          <cell r="H1410">
            <v>-8.4390000000000001</v>
          </cell>
        </row>
        <row r="1411">
          <cell r="C1411">
            <v>9296.8289999999997</v>
          </cell>
          <cell r="D1411">
            <v>22.193999999999999</v>
          </cell>
          <cell r="G1411">
            <v>11274.376</v>
          </cell>
          <cell r="H1411">
            <v>-8.1240000000000006</v>
          </cell>
        </row>
        <row r="1412">
          <cell r="C1412">
            <v>9298.4770000000008</v>
          </cell>
          <cell r="D1412">
            <v>21.352</v>
          </cell>
          <cell r="G1412">
            <v>11277.352000000001</v>
          </cell>
          <cell r="H1412">
            <v>-7.6779999999999999</v>
          </cell>
        </row>
        <row r="1413">
          <cell r="C1413">
            <v>9300.5630000000001</v>
          </cell>
          <cell r="D1413">
            <v>20.341999999999999</v>
          </cell>
          <cell r="G1413">
            <v>11281.998</v>
          </cell>
          <cell r="H1413">
            <v>-7.08</v>
          </cell>
        </row>
        <row r="1414">
          <cell r="C1414">
            <v>9302.991</v>
          </cell>
          <cell r="D1414">
            <v>19.03</v>
          </cell>
          <cell r="G1414">
            <v>11288.862999999999</v>
          </cell>
          <cell r="H1414">
            <v>-6.2279999999999998</v>
          </cell>
        </row>
        <row r="1415">
          <cell r="C1415">
            <v>9305.8940000000002</v>
          </cell>
          <cell r="D1415">
            <v>17.498999999999999</v>
          </cell>
          <cell r="G1415">
            <v>11304.22</v>
          </cell>
          <cell r="H1415">
            <v>-4.9400000000000004</v>
          </cell>
        </row>
        <row r="1416">
          <cell r="C1416">
            <v>9307.5930000000008</v>
          </cell>
          <cell r="D1416">
            <v>16.567</v>
          </cell>
          <cell r="G1416">
            <v>11316.145</v>
          </cell>
          <cell r="H1416">
            <v>-4.2779999999999996</v>
          </cell>
        </row>
        <row r="1417">
          <cell r="C1417">
            <v>9311.3259999999991</v>
          </cell>
          <cell r="D1417">
            <v>14.627000000000001</v>
          </cell>
          <cell r="G1417">
            <v>11318.822</v>
          </cell>
          <cell r="H1417">
            <v>-4.3529999999999998</v>
          </cell>
        </row>
        <row r="1418">
          <cell r="C1418">
            <v>9314.8799999999992</v>
          </cell>
          <cell r="D1418">
            <v>12.837999999999999</v>
          </cell>
          <cell r="G1418">
            <v>11321.15</v>
          </cell>
          <cell r="H1418">
            <v>-4.407</v>
          </cell>
        </row>
        <row r="1419">
          <cell r="C1419">
            <v>9322.0149999999994</v>
          </cell>
          <cell r="D1419">
            <v>9.7390000000000008</v>
          </cell>
          <cell r="G1419">
            <v>11326.062</v>
          </cell>
          <cell r="H1419">
            <v>-4.6130000000000004</v>
          </cell>
        </row>
        <row r="1420">
          <cell r="C1420">
            <v>9328.3119999999999</v>
          </cell>
          <cell r="D1420">
            <v>7.641</v>
          </cell>
          <cell r="G1420">
            <v>11326.062</v>
          </cell>
          <cell r="H1420">
            <v>-4.6130000000000004</v>
          </cell>
        </row>
        <row r="1421">
          <cell r="C1421">
            <v>9331.3950000000004</v>
          </cell>
          <cell r="D1421">
            <v>6.7220000000000004</v>
          </cell>
          <cell r="G1421">
            <v>11336.539000000001</v>
          </cell>
          <cell r="H1421">
            <v>-4.907</v>
          </cell>
        </row>
        <row r="1422">
          <cell r="C1422">
            <v>9336.7250000000004</v>
          </cell>
          <cell r="D1422">
            <v>5.4740000000000002</v>
          </cell>
          <cell r="G1422">
            <v>11339.888999999999</v>
          </cell>
          <cell r="H1422">
            <v>-5.0529999999999999</v>
          </cell>
        </row>
        <row r="1423">
          <cell r="C1423">
            <v>9340.241</v>
          </cell>
          <cell r="D1423">
            <v>4.7670000000000003</v>
          </cell>
          <cell r="G1423">
            <v>11342.576999999999</v>
          </cell>
          <cell r="H1423">
            <v>-5.3849999999999998</v>
          </cell>
        </row>
        <row r="1424">
          <cell r="C1424">
            <v>9348.2630000000008</v>
          </cell>
          <cell r="D1424">
            <v>3.5249999999999999</v>
          </cell>
          <cell r="G1424">
            <v>11345.237999999999</v>
          </cell>
          <cell r="H1424">
            <v>-5.4189999999999996</v>
          </cell>
        </row>
        <row r="1425">
          <cell r="C1425">
            <v>9350.4189999999999</v>
          </cell>
          <cell r="D1425">
            <v>3.3330000000000002</v>
          </cell>
          <cell r="G1425">
            <v>11345.262000000001</v>
          </cell>
          <cell r="H1425">
            <v>-5.4390000000000001</v>
          </cell>
        </row>
        <row r="1426">
          <cell r="C1426">
            <v>9356.5589999999993</v>
          </cell>
          <cell r="D1426">
            <v>2.9860000000000002</v>
          </cell>
          <cell r="G1426">
            <v>11353.984</v>
          </cell>
          <cell r="H1426">
            <v>-5.032</v>
          </cell>
        </row>
        <row r="1427">
          <cell r="C1427">
            <v>9362.4689999999991</v>
          </cell>
          <cell r="D1427">
            <v>2.919</v>
          </cell>
          <cell r="G1427">
            <v>11362.706</v>
          </cell>
          <cell r="H1427">
            <v>-4.5599999999999996</v>
          </cell>
        </row>
        <row r="1428">
          <cell r="C1428">
            <v>9369.7450000000008</v>
          </cell>
          <cell r="D1428">
            <v>3.1669999999999998</v>
          </cell>
          <cell r="G1428">
            <v>11366.173000000001</v>
          </cell>
          <cell r="H1428">
            <v>-4.5129999999999999</v>
          </cell>
        </row>
        <row r="1429">
          <cell r="C1429">
            <v>9375.4320000000007</v>
          </cell>
          <cell r="D1429">
            <v>3.6360000000000001</v>
          </cell>
          <cell r="G1429">
            <v>11366.737999999999</v>
          </cell>
          <cell r="H1429">
            <v>-3.8780000000000001</v>
          </cell>
        </row>
        <row r="1430">
          <cell r="C1430">
            <v>9386.8880000000008</v>
          </cell>
          <cell r="D1430">
            <v>5.0469999999999997</v>
          </cell>
          <cell r="G1430">
            <v>11371.879000000001</v>
          </cell>
          <cell r="H1430">
            <v>-3.6920000000000002</v>
          </cell>
        </row>
        <row r="1431">
          <cell r="C1431">
            <v>9400.0429999999997</v>
          </cell>
          <cell r="D1431">
            <v>7.2359999999999998</v>
          </cell>
          <cell r="G1431">
            <v>11387.441999999999</v>
          </cell>
          <cell r="H1431">
            <v>-3.27</v>
          </cell>
        </row>
        <row r="1432">
          <cell r="C1432">
            <v>9410.3279999999995</v>
          </cell>
          <cell r="D1432">
            <v>9.1069999999999993</v>
          </cell>
          <cell r="G1432">
            <v>11391.703</v>
          </cell>
          <cell r="H1432">
            <v>-3.0539999999999998</v>
          </cell>
        </row>
        <row r="1433">
          <cell r="C1433">
            <v>9414.0229999999992</v>
          </cell>
          <cell r="D1433">
            <v>9.7919999999999998</v>
          </cell>
          <cell r="G1433">
            <v>11397.635</v>
          </cell>
          <cell r="H1433">
            <v>-2.8130000000000002</v>
          </cell>
        </row>
        <row r="1434">
          <cell r="C1434">
            <v>9420.49</v>
          </cell>
          <cell r="D1434">
            <v>10.911</v>
          </cell>
          <cell r="G1434">
            <v>11403.79</v>
          </cell>
          <cell r="H1434">
            <v>-2.6560000000000001</v>
          </cell>
        </row>
        <row r="1435">
          <cell r="C1435">
            <v>9428.5609999999997</v>
          </cell>
          <cell r="D1435">
            <v>12.163</v>
          </cell>
          <cell r="G1435">
            <v>11407.763000000001</v>
          </cell>
          <cell r="H1435">
            <v>-2.528</v>
          </cell>
        </row>
        <row r="1436">
          <cell r="C1436">
            <v>9434.9320000000007</v>
          </cell>
          <cell r="D1436">
            <v>13.016</v>
          </cell>
          <cell r="G1436">
            <v>11411.316000000001</v>
          </cell>
          <cell r="H1436">
            <v>-2.35</v>
          </cell>
        </row>
        <row r="1437">
          <cell r="C1437">
            <v>9441.1759999999995</v>
          </cell>
          <cell r="D1437">
            <v>13.664</v>
          </cell>
          <cell r="G1437">
            <v>11414.450999999999</v>
          </cell>
          <cell r="H1437">
            <v>-2.2530000000000001</v>
          </cell>
        </row>
        <row r="1438">
          <cell r="C1438">
            <v>9445.6450000000004</v>
          </cell>
          <cell r="D1438">
            <v>14.028</v>
          </cell>
          <cell r="G1438">
            <v>11417.476000000001</v>
          </cell>
          <cell r="H1438">
            <v>-2.222</v>
          </cell>
        </row>
        <row r="1439">
          <cell r="C1439">
            <v>9446.7620000000006</v>
          </cell>
          <cell r="D1439">
            <v>14.156000000000001</v>
          </cell>
          <cell r="G1439">
            <v>11420.779</v>
          </cell>
          <cell r="H1439">
            <v>-2.11</v>
          </cell>
        </row>
        <row r="1440">
          <cell r="C1440">
            <v>9449.6029999999992</v>
          </cell>
          <cell r="D1440">
            <v>14.259</v>
          </cell>
          <cell r="G1440">
            <v>11423.589</v>
          </cell>
          <cell r="H1440">
            <v>-2.0649999999999999</v>
          </cell>
        </row>
        <row r="1441">
          <cell r="C1441">
            <v>9453.0280000000002</v>
          </cell>
          <cell r="D1441">
            <v>14.369</v>
          </cell>
          <cell r="G1441">
            <v>11428.344999999999</v>
          </cell>
          <cell r="H1441">
            <v>-1.9550000000000001</v>
          </cell>
        </row>
        <row r="1442">
          <cell r="C1442">
            <v>9455.509</v>
          </cell>
          <cell r="D1442">
            <v>14.47</v>
          </cell>
          <cell r="G1442">
            <v>11430.795</v>
          </cell>
          <cell r="H1442">
            <v>-1.911</v>
          </cell>
        </row>
        <row r="1443">
          <cell r="C1443">
            <v>9457.9490000000005</v>
          </cell>
          <cell r="D1443">
            <v>14.577999999999999</v>
          </cell>
          <cell r="G1443">
            <v>11432.759</v>
          </cell>
          <cell r="H1443">
            <v>-1.9430000000000001</v>
          </cell>
        </row>
        <row r="1444">
          <cell r="C1444">
            <v>9462.9459999999999</v>
          </cell>
          <cell r="D1444">
            <v>14.545</v>
          </cell>
          <cell r="G1444">
            <v>11435.638999999999</v>
          </cell>
          <cell r="H1444">
            <v>-1.9410000000000001</v>
          </cell>
        </row>
        <row r="1445">
          <cell r="C1445">
            <v>9465.3109999999997</v>
          </cell>
          <cell r="D1445">
            <v>14.545999999999999</v>
          </cell>
          <cell r="G1445">
            <v>11438.58</v>
          </cell>
          <cell r="H1445">
            <v>-1.976</v>
          </cell>
        </row>
        <row r="1446">
          <cell r="C1446">
            <v>9470.6890000000003</v>
          </cell>
          <cell r="D1446">
            <v>14.314</v>
          </cell>
          <cell r="G1446">
            <v>11441.261</v>
          </cell>
          <cell r="H1446">
            <v>-2.1070000000000002</v>
          </cell>
        </row>
        <row r="1447">
          <cell r="C1447">
            <v>9477.1919999999991</v>
          </cell>
          <cell r="D1447">
            <v>13.788</v>
          </cell>
          <cell r="G1447">
            <v>11454.906999999999</v>
          </cell>
          <cell r="H1447">
            <v>-1.9730000000000001</v>
          </cell>
        </row>
        <row r="1448">
          <cell r="C1448">
            <v>9480.5529999999999</v>
          </cell>
          <cell r="D1448">
            <v>13.484999999999999</v>
          </cell>
          <cell r="G1448">
            <v>11460.826999999999</v>
          </cell>
          <cell r="H1448">
            <v>-1.7569999999999999</v>
          </cell>
        </row>
        <row r="1449">
          <cell r="C1449">
            <v>9483.09</v>
          </cell>
          <cell r="D1449">
            <v>13.238</v>
          </cell>
          <cell r="G1449">
            <v>11469.406000000001</v>
          </cell>
          <cell r="H1449">
            <v>-1.83</v>
          </cell>
        </row>
        <row r="1450">
          <cell r="C1450">
            <v>9484.5669999999991</v>
          </cell>
          <cell r="D1450">
            <v>13.058</v>
          </cell>
          <cell r="G1450">
            <v>11477.258</v>
          </cell>
          <cell r="H1450">
            <v>-1.9370000000000001</v>
          </cell>
        </row>
        <row r="1451">
          <cell r="C1451">
            <v>9485.8529999999992</v>
          </cell>
          <cell r="D1451">
            <v>12.904999999999999</v>
          </cell>
          <cell r="G1451">
            <v>11491.947</v>
          </cell>
          <cell r="H1451">
            <v>-2.0539999999999998</v>
          </cell>
        </row>
        <row r="1452">
          <cell r="C1452">
            <v>9487.2340000000004</v>
          </cell>
          <cell r="D1452">
            <v>12.752000000000001</v>
          </cell>
          <cell r="G1452">
            <v>11502.25</v>
          </cell>
          <cell r="H1452">
            <v>-1.9910000000000001</v>
          </cell>
        </row>
        <row r="1453">
          <cell r="C1453">
            <v>9489.3469999999998</v>
          </cell>
          <cell r="D1453">
            <v>12.526</v>
          </cell>
          <cell r="G1453">
            <v>11515.679</v>
          </cell>
          <cell r="H1453">
            <v>-2.2909999999999999</v>
          </cell>
        </row>
        <row r="1454">
          <cell r="C1454">
            <v>9490.5820000000003</v>
          </cell>
          <cell r="D1454">
            <v>12.414999999999999</v>
          </cell>
          <cell r="G1454">
            <v>11532.23</v>
          </cell>
          <cell r="H1454">
            <v>-2.5059999999999998</v>
          </cell>
        </row>
        <row r="1455">
          <cell r="C1455">
            <v>9492.5130000000008</v>
          </cell>
          <cell r="D1455">
            <v>12.138999999999999</v>
          </cell>
          <cell r="G1455">
            <v>11567.508</v>
          </cell>
          <cell r="H1455">
            <v>-5.008</v>
          </cell>
        </row>
        <row r="1456">
          <cell r="C1456">
            <v>9494.76</v>
          </cell>
          <cell r="D1456">
            <v>11.834</v>
          </cell>
          <cell r="G1456">
            <v>11595.225</v>
          </cell>
          <cell r="H1456">
            <v>-18.285</v>
          </cell>
        </row>
        <row r="1457">
          <cell r="C1457">
            <v>9496.9060000000009</v>
          </cell>
          <cell r="D1457">
            <v>11.531000000000001</v>
          </cell>
          <cell r="G1457">
            <v>11599.679</v>
          </cell>
          <cell r="H1457">
            <v>-21.542000000000002</v>
          </cell>
        </row>
        <row r="1458">
          <cell r="C1458">
            <v>9498.1450000000004</v>
          </cell>
          <cell r="D1458">
            <v>11.346</v>
          </cell>
          <cell r="G1458">
            <v>11604.236999999999</v>
          </cell>
          <cell r="H1458">
            <v>-24.756</v>
          </cell>
        </row>
        <row r="1459">
          <cell r="C1459">
            <v>9499.3050000000003</v>
          </cell>
          <cell r="D1459">
            <v>11.170999999999999</v>
          </cell>
          <cell r="G1459">
            <v>11607.307000000001</v>
          </cell>
          <cell r="H1459">
            <v>-26.693999999999999</v>
          </cell>
        </row>
        <row r="1460">
          <cell r="C1460">
            <v>9502.5540000000001</v>
          </cell>
          <cell r="D1460">
            <v>10.683999999999999</v>
          </cell>
          <cell r="G1460">
            <v>11609.614</v>
          </cell>
          <cell r="H1460">
            <v>-28.021999999999998</v>
          </cell>
        </row>
        <row r="1461">
          <cell r="C1461">
            <v>9506.6849999999995</v>
          </cell>
          <cell r="D1461">
            <v>10.029</v>
          </cell>
          <cell r="G1461">
            <v>11611.576999999999</v>
          </cell>
          <cell r="H1461">
            <v>-29.003</v>
          </cell>
        </row>
        <row r="1462">
          <cell r="C1462">
            <v>9511.64</v>
          </cell>
          <cell r="D1462">
            <v>9.173</v>
          </cell>
          <cell r="G1462">
            <v>11613.641</v>
          </cell>
          <cell r="H1462">
            <v>-29.891999999999999</v>
          </cell>
        </row>
        <row r="1463">
          <cell r="C1463">
            <v>9517.3870000000006</v>
          </cell>
          <cell r="D1463">
            <v>8.0549999999999997</v>
          </cell>
          <cell r="G1463">
            <v>11615.904</v>
          </cell>
          <cell r="H1463">
            <v>-30.710999999999999</v>
          </cell>
        </row>
        <row r="1464">
          <cell r="C1464">
            <v>9520.6010000000006</v>
          </cell>
          <cell r="D1464">
            <v>7.4909999999999997</v>
          </cell>
          <cell r="G1464">
            <v>11617.732</v>
          </cell>
          <cell r="H1464">
            <v>-31.274000000000001</v>
          </cell>
        </row>
        <row r="1465">
          <cell r="C1465">
            <v>9524.4509999999991</v>
          </cell>
          <cell r="D1465">
            <v>6.6719999999999997</v>
          </cell>
          <cell r="G1465">
            <v>11619.689</v>
          </cell>
          <cell r="H1465">
            <v>-31.736000000000001</v>
          </cell>
        </row>
        <row r="1466">
          <cell r="C1466">
            <v>9527.51</v>
          </cell>
          <cell r="D1466">
            <v>6.1050000000000004</v>
          </cell>
          <cell r="G1466">
            <v>11622.204</v>
          </cell>
          <cell r="H1466">
            <v>-32.28</v>
          </cell>
        </row>
        <row r="1467">
          <cell r="C1467">
            <v>9530.1919999999991</v>
          </cell>
          <cell r="D1467">
            <v>5.5629999999999997</v>
          </cell>
          <cell r="G1467">
            <v>11623.956</v>
          </cell>
          <cell r="H1467">
            <v>-32.634</v>
          </cell>
        </row>
        <row r="1468">
          <cell r="C1468">
            <v>9533.9500000000007</v>
          </cell>
          <cell r="D1468">
            <v>4.8550000000000004</v>
          </cell>
          <cell r="G1468">
            <v>11626.012000000001</v>
          </cell>
          <cell r="H1468">
            <v>-32.896999999999998</v>
          </cell>
        </row>
        <row r="1469">
          <cell r="C1469">
            <v>9535.4339999999993</v>
          </cell>
          <cell r="D1469">
            <v>4.5890000000000004</v>
          </cell>
          <cell r="G1469">
            <v>11628.494000000001</v>
          </cell>
          <cell r="H1469">
            <v>-32.887999999999998</v>
          </cell>
        </row>
        <row r="1470">
          <cell r="C1470">
            <v>9539.2749999999996</v>
          </cell>
          <cell r="D1470">
            <v>3.9849999999999999</v>
          </cell>
          <cell r="G1470">
            <v>11630.907999999999</v>
          </cell>
          <cell r="H1470">
            <v>-32.941000000000003</v>
          </cell>
        </row>
        <row r="1471">
          <cell r="C1471">
            <v>9541.0149999999994</v>
          </cell>
          <cell r="D1471">
            <v>3.7440000000000002</v>
          </cell>
          <cell r="G1471">
            <v>11633.263999999999</v>
          </cell>
          <cell r="H1471">
            <v>-32.761000000000003</v>
          </cell>
        </row>
        <row r="1472">
          <cell r="C1472">
            <v>9542.3439999999991</v>
          </cell>
          <cell r="D1472">
            <v>3.589</v>
          </cell>
          <cell r="G1472">
            <v>11635.019</v>
          </cell>
          <cell r="H1472">
            <v>-32.534999999999997</v>
          </cell>
        </row>
        <row r="1473">
          <cell r="C1473">
            <v>9543.8790000000008</v>
          </cell>
          <cell r="D1473">
            <v>3.448</v>
          </cell>
          <cell r="G1473">
            <v>11637.245999999999</v>
          </cell>
          <cell r="H1473">
            <v>-32.093000000000004</v>
          </cell>
        </row>
        <row r="1474">
          <cell r="C1474">
            <v>9547.5400000000009</v>
          </cell>
          <cell r="D1474">
            <v>3.0569999999999999</v>
          </cell>
          <cell r="G1474">
            <v>11639.526</v>
          </cell>
          <cell r="H1474">
            <v>-31.638999999999999</v>
          </cell>
        </row>
        <row r="1475">
          <cell r="C1475">
            <v>9550.3269999999993</v>
          </cell>
          <cell r="D1475">
            <v>2.786</v>
          </cell>
          <cell r="G1475">
            <v>11642.066000000001</v>
          </cell>
          <cell r="H1475">
            <v>-30.780999999999999</v>
          </cell>
        </row>
        <row r="1476">
          <cell r="C1476">
            <v>9553.5810000000001</v>
          </cell>
          <cell r="D1476">
            <v>2.5379999999999998</v>
          </cell>
          <cell r="G1476">
            <v>11644.641</v>
          </cell>
          <cell r="H1476">
            <v>-29.847999999999999</v>
          </cell>
        </row>
        <row r="1477">
          <cell r="C1477">
            <v>9556.4719999999998</v>
          </cell>
          <cell r="D1477">
            <v>2.387</v>
          </cell>
          <cell r="G1477">
            <v>11647.157999999999</v>
          </cell>
          <cell r="H1477">
            <v>-28.832000000000001</v>
          </cell>
        </row>
        <row r="1478">
          <cell r="C1478">
            <v>9562.5339999999997</v>
          </cell>
          <cell r="D1478">
            <v>1.996</v>
          </cell>
          <cell r="G1478">
            <v>11648.522000000001</v>
          </cell>
          <cell r="H1478">
            <v>-28.173999999999999</v>
          </cell>
        </row>
        <row r="1479">
          <cell r="C1479">
            <v>9568.3690000000006</v>
          </cell>
          <cell r="D1479">
            <v>1.67</v>
          </cell>
          <cell r="G1479">
            <v>11651.599</v>
          </cell>
          <cell r="H1479">
            <v>-26.451000000000001</v>
          </cell>
        </row>
        <row r="1480">
          <cell r="C1480">
            <v>9574.9089999999997</v>
          </cell>
          <cell r="D1480">
            <v>1.3540000000000001</v>
          </cell>
          <cell r="G1480">
            <v>11654.663</v>
          </cell>
          <cell r="H1480">
            <v>-24.652000000000001</v>
          </cell>
        </row>
        <row r="1481">
          <cell r="C1481">
            <v>9580.5280000000002</v>
          </cell>
          <cell r="D1481">
            <v>1.2629999999999999</v>
          </cell>
          <cell r="G1481">
            <v>11664.63</v>
          </cell>
          <cell r="H1481">
            <v>-19.010999999999999</v>
          </cell>
        </row>
        <row r="1482">
          <cell r="C1482">
            <v>9584.5220000000008</v>
          </cell>
          <cell r="D1482">
            <v>1.234</v>
          </cell>
          <cell r="G1482">
            <v>11701.795</v>
          </cell>
          <cell r="H1482">
            <v>-14.602</v>
          </cell>
        </row>
        <row r="1483">
          <cell r="C1483">
            <v>9587.6180000000004</v>
          </cell>
          <cell r="D1483">
            <v>1.264</v>
          </cell>
          <cell r="G1483">
            <v>11761.831</v>
          </cell>
          <cell r="H1483">
            <v>-31.087</v>
          </cell>
        </row>
        <row r="1484">
          <cell r="C1484">
            <v>9600.4110000000001</v>
          </cell>
          <cell r="D1484">
            <v>1.0920000000000001</v>
          </cell>
          <cell r="G1484">
            <v>11787.531999999999</v>
          </cell>
          <cell r="H1484">
            <v>-32.832000000000001</v>
          </cell>
        </row>
        <row r="1485">
          <cell r="C1485">
            <v>9612.8670000000002</v>
          </cell>
          <cell r="D1485">
            <v>1.1950000000000001</v>
          </cell>
          <cell r="G1485">
            <v>11794.333000000001</v>
          </cell>
          <cell r="H1485">
            <v>-32.567999999999998</v>
          </cell>
        </row>
        <row r="1486">
          <cell r="C1486">
            <v>9625.1620000000003</v>
          </cell>
          <cell r="D1486">
            <v>1.0649999999999999</v>
          </cell>
          <cell r="G1486">
            <v>11801.849</v>
          </cell>
          <cell r="H1486">
            <v>-31.917999999999999</v>
          </cell>
        </row>
        <row r="1487">
          <cell r="C1487">
            <v>9638.6319999999996</v>
          </cell>
          <cell r="D1487">
            <v>1.119</v>
          </cell>
          <cell r="G1487">
            <v>11807.529</v>
          </cell>
          <cell r="H1487">
            <v>-31.382999999999999</v>
          </cell>
        </row>
        <row r="1488">
          <cell r="C1488">
            <v>9648.8960000000006</v>
          </cell>
          <cell r="D1488">
            <v>1.026</v>
          </cell>
          <cell r="G1488">
            <v>11812.553</v>
          </cell>
          <cell r="H1488">
            <v>-30.783999999999999</v>
          </cell>
        </row>
        <row r="1489">
          <cell r="C1489">
            <v>9659.8140000000003</v>
          </cell>
          <cell r="D1489">
            <v>0.65600000000000003</v>
          </cell>
          <cell r="G1489">
            <v>11816.298000000001</v>
          </cell>
          <cell r="H1489">
            <v>-30.350999999999999</v>
          </cell>
        </row>
        <row r="1490">
          <cell r="C1490">
            <v>9667.6830000000009</v>
          </cell>
          <cell r="D1490">
            <v>0.40600000000000003</v>
          </cell>
          <cell r="G1490">
            <v>11821.468000000001</v>
          </cell>
          <cell r="H1490">
            <v>-29.651</v>
          </cell>
        </row>
        <row r="1491">
          <cell r="C1491">
            <v>9676.6620000000003</v>
          </cell>
          <cell r="D1491">
            <v>-0.123</v>
          </cell>
          <cell r="G1491">
            <v>11826.12</v>
          </cell>
          <cell r="H1491">
            <v>-28.963000000000001</v>
          </cell>
        </row>
        <row r="1492">
          <cell r="C1492">
            <v>9685.2739999999994</v>
          </cell>
          <cell r="D1492">
            <v>-1.0309999999999999</v>
          </cell>
          <cell r="G1492">
            <v>11832.308000000001</v>
          </cell>
          <cell r="H1492">
            <v>-27.863</v>
          </cell>
        </row>
        <row r="1493">
          <cell r="C1493">
            <v>9687.1710000000003</v>
          </cell>
          <cell r="D1493">
            <v>-1.2390000000000001</v>
          </cell>
          <cell r="G1493">
            <v>11837.804</v>
          </cell>
          <cell r="H1493">
            <v>-26.777000000000001</v>
          </cell>
        </row>
        <row r="1494">
          <cell r="C1494">
            <v>9689.5609999999997</v>
          </cell>
          <cell r="D1494">
            <v>-1.4139999999999999</v>
          </cell>
          <cell r="G1494">
            <v>11844.201999999999</v>
          </cell>
          <cell r="H1494">
            <v>-25.382000000000001</v>
          </cell>
        </row>
        <row r="1495">
          <cell r="C1495">
            <v>9690.9959999999992</v>
          </cell>
          <cell r="D1495">
            <v>-1.506</v>
          </cell>
          <cell r="G1495">
            <v>11849.28</v>
          </cell>
          <cell r="H1495">
            <v>-24.085000000000001</v>
          </cell>
        </row>
        <row r="1496">
          <cell r="C1496">
            <v>9692.8970000000008</v>
          </cell>
          <cell r="D1496">
            <v>-1.478</v>
          </cell>
          <cell r="G1496">
            <v>11853.338</v>
          </cell>
          <cell r="H1496">
            <v>-22.998000000000001</v>
          </cell>
        </row>
        <row r="1497">
          <cell r="C1497">
            <v>9696.81</v>
          </cell>
          <cell r="D1497">
            <v>-1.415</v>
          </cell>
          <cell r="G1497">
            <v>11858.215</v>
          </cell>
          <cell r="H1497">
            <v>-21.696000000000002</v>
          </cell>
        </row>
        <row r="1498">
          <cell r="C1498">
            <v>9700.9709999999995</v>
          </cell>
          <cell r="D1498">
            <v>-1.403</v>
          </cell>
          <cell r="G1498">
            <v>11862.521000000001</v>
          </cell>
          <cell r="H1498">
            <v>-20.454000000000001</v>
          </cell>
        </row>
        <row r="1499">
          <cell r="C1499">
            <v>9705.8449999999993</v>
          </cell>
          <cell r="D1499">
            <v>-1.282</v>
          </cell>
          <cell r="G1499">
            <v>11866.097</v>
          </cell>
          <cell r="H1499">
            <v>-19.494</v>
          </cell>
        </row>
        <row r="1500">
          <cell r="C1500">
            <v>9709.5570000000007</v>
          </cell>
          <cell r="D1500">
            <v>-1.514</v>
          </cell>
          <cell r="G1500">
            <v>11869.209000000001</v>
          </cell>
          <cell r="H1500">
            <v>-18.683</v>
          </cell>
        </row>
        <row r="1501">
          <cell r="C1501">
            <v>9712.5550000000003</v>
          </cell>
          <cell r="D1501">
            <v>-1.6080000000000001</v>
          </cell>
          <cell r="G1501">
            <v>11871.93</v>
          </cell>
          <cell r="H1501">
            <v>-17.959</v>
          </cell>
        </row>
        <row r="1502">
          <cell r="C1502">
            <v>9716.3050000000003</v>
          </cell>
          <cell r="D1502">
            <v>-1.958</v>
          </cell>
          <cell r="G1502">
            <v>11875.996999999999</v>
          </cell>
          <cell r="H1502">
            <v>-16.872</v>
          </cell>
        </row>
        <row r="1503">
          <cell r="C1503">
            <v>9717.9069999999992</v>
          </cell>
          <cell r="D1503">
            <v>-2.113</v>
          </cell>
          <cell r="G1503">
            <v>11879.025</v>
          </cell>
          <cell r="H1503">
            <v>-16.062999999999999</v>
          </cell>
        </row>
        <row r="1504">
          <cell r="C1504">
            <v>9718.9920000000002</v>
          </cell>
          <cell r="D1504">
            <v>-2.0190000000000001</v>
          </cell>
          <cell r="G1504">
            <v>11883.027</v>
          </cell>
          <cell r="H1504">
            <v>-15.004</v>
          </cell>
        </row>
        <row r="1505">
          <cell r="C1505">
            <v>9722.3220000000001</v>
          </cell>
          <cell r="D1505">
            <v>-1.9970000000000001</v>
          </cell>
          <cell r="G1505">
            <v>11887.365</v>
          </cell>
          <cell r="H1505">
            <v>-13.877000000000001</v>
          </cell>
        </row>
        <row r="1506">
          <cell r="C1506">
            <v>9724.7510000000002</v>
          </cell>
          <cell r="D1506">
            <v>-2.0430000000000001</v>
          </cell>
          <cell r="G1506">
            <v>11892.294</v>
          </cell>
          <cell r="H1506">
            <v>-12.622999999999999</v>
          </cell>
        </row>
        <row r="1507">
          <cell r="C1507">
            <v>9727.5349999999999</v>
          </cell>
          <cell r="D1507">
            <v>-1.9950000000000001</v>
          </cell>
          <cell r="G1507">
            <v>11898.12</v>
          </cell>
          <cell r="H1507">
            <v>-11.173999999999999</v>
          </cell>
        </row>
        <row r="1508">
          <cell r="C1508">
            <v>9730.2870000000003</v>
          </cell>
          <cell r="D1508">
            <v>-1.726</v>
          </cell>
          <cell r="G1508">
            <v>11901.859</v>
          </cell>
          <cell r="H1508">
            <v>-10.255000000000001</v>
          </cell>
        </row>
        <row r="1509">
          <cell r="C1509">
            <v>9732.7039999999997</v>
          </cell>
          <cell r="D1509">
            <v>-1.498</v>
          </cell>
          <cell r="G1509">
            <v>11905.017</v>
          </cell>
          <cell r="H1509">
            <v>-9.452</v>
          </cell>
        </row>
        <row r="1510">
          <cell r="C1510">
            <v>9735.5339999999997</v>
          </cell>
          <cell r="D1510">
            <v>-1.3180000000000001</v>
          </cell>
          <cell r="G1510">
            <v>11909.125</v>
          </cell>
          <cell r="H1510">
            <v>-8.484</v>
          </cell>
        </row>
        <row r="1511">
          <cell r="C1511">
            <v>9738.107</v>
          </cell>
          <cell r="D1511">
            <v>-1.17</v>
          </cell>
          <cell r="G1511">
            <v>11911.362999999999</v>
          </cell>
          <cell r="H1511">
            <v>-7.94</v>
          </cell>
        </row>
        <row r="1512">
          <cell r="C1512">
            <v>9742.4060000000009</v>
          </cell>
          <cell r="D1512">
            <v>-0.92900000000000005</v>
          </cell>
          <cell r="G1512">
            <v>11913.224</v>
          </cell>
          <cell r="H1512">
            <v>-7.5410000000000004</v>
          </cell>
        </row>
        <row r="1513">
          <cell r="C1513">
            <v>9745.4390000000003</v>
          </cell>
          <cell r="D1513">
            <v>-0.76900000000000002</v>
          </cell>
          <cell r="G1513">
            <v>11915.963</v>
          </cell>
          <cell r="H1513">
            <v>-6.9050000000000002</v>
          </cell>
        </row>
        <row r="1514">
          <cell r="C1514">
            <v>9748.9089999999997</v>
          </cell>
          <cell r="D1514">
            <v>-0.42499999999999999</v>
          </cell>
          <cell r="G1514">
            <v>11918.236000000001</v>
          </cell>
          <cell r="H1514">
            <v>-6.3579999999999997</v>
          </cell>
        </row>
        <row r="1515">
          <cell r="C1515">
            <v>9753.8259999999991</v>
          </cell>
          <cell r="D1515">
            <v>-1.2E-2</v>
          </cell>
          <cell r="G1515">
            <v>11921.612999999999</v>
          </cell>
          <cell r="H1515">
            <v>-5.5940000000000003</v>
          </cell>
        </row>
        <row r="1516">
          <cell r="C1516">
            <v>9755.5470000000005</v>
          </cell>
          <cell r="D1516">
            <v>0.20699999999999999</v>
          </cell>
          <cell r="G1516">
            <v>11924.947</v>
          </cell>
          <cell r="H1516">
            <v>-4.875</v>
          </cell>
        </row>
        <row r="1517">
          <cell r="C1517">
            <v>9759.9750000000004</v>
          </cell>
          <cell r="D1517">
            <v>0.45800000000000002</v>
          </cell>
          <cell r="G1517">
            <v>11928.075999999999</v>
          </cell>
          <cell r="H1517">
            <v>-4.2439999999999998</v>
          </cell>
        </row>
        <row r="1518">
          <cell r="C1518">
            <v>9765.3469999999998</v>
          </cell>
          <cell r="D1518">
            <v>0.68200000000000005</v>
          </cell>
          <cell r="G1518">
            <v>11932.968000000001</v>
          </cell>
          <cell r="H1518">
            <v>-3.3420000000000001</v>
          </cell>
        </row>
        <row r="1519">
          <cell r="C1519">
            <v>9773.7270000000008</v>
          </cell>
          <cell r="D1519">
            <v>1.157</v>
          </cell>
          <cell r="G1519">
            <v>11936.125</v>
          </cell>
          <cell r="H1519">
            <v>-2.8170000000000002</v>
          </cell>
        </row>
        <row r="1520">
          <cell r="C1520">
            <v>9782.4969999999994</v>
          </cell>
          <cell r="D1520">
            <v>1.2070000000000001</v>
          </cell>
          <cell r="G1520">
            <v>11939.341</v>
          </cell>
          <cell r="H1520">
            <v>-2.278</v>
          </cell>
        </row>
        <row r="1521">
          <cell r="C1521">
            <v>9789.3559999999998</v>
          </cell>
          <cell r="D1521">
            <v>1.1160000000000001</v>
          </cell>
          <cell r="G1521">
            <v>11942.703</v>
          </cell>
          <cell r="H1521">
            <v>-1.7070000000000001</v>
          </cell>
        </row>
        <row r="1522">
          <cell r="C1522">
            <v>9798.3420000000006</v>
          </cell>
          <cell r="D1522">
            <v>1.119</v>
          </cell>
          <cell r="G1522">
            <v>11945.814</v>
          </cell>
          <cell r="H1522">
            <v>-1.2070000000000001</v>
          </cell>
        </row>
        <row r="1523">
          <cell r="C1523">
            <v>9807.1360000000004</v>
          </cell>
          <cell r="D1523">
            <v>1.0369999999999999</v>
          </cell>
          <cell r="G1523">
            <v>11949.994000000001</v>
          </cell>
          <cell r="H1523">
            <v>-0.72799999999999998</v>
          </cell>
        </row>
        <row r="1524">
          <cell r="C1524">
            <v>9817.5630000000001</v>
          </cell>
          <cell r="D1524">
            <v>1.04</v>
          </cell>
          <cell r="G1524">
            <v>11953.012000000001</v>
          </cell>
          <cell r="H1524">
            <v>-0.39100000000000001</v>
          </cell>
        </row>
        <row r="1525">
          <cell r="C1525">
            <v>9825.1849999999995</v>
          </cell>
          <cell r="D1525">
            <v>1</v>
          </cell>
          <cell r="G1525">
            <v>11955.684999999999</v>
          </cell>
          <cell r="H1525">
            <v>-0.108</v>
          </cell>
        </row>
        <row r="1526">
          <cell r="C1526">
            <v>9840.69</v>
          </cell>
          <cell r="D1526">
            <v>0.92400000000000004</v>
          </cell>
          <cell r="G1526">
            <v>11959.003000000001</v>
          </cell>
          <cell r="H1526">
            <v>0.224</v>
          </cell>
        </row>
        <row r="1527">
          <cell r="C1527">
            <v>9853.9750000000004</v>
          </cell>
          <cell r="D1527">
            <v>1.0269999999999999</v>
          </cell>
          <cell r="G1527">
            <v>11961.593999999999</v>
          </cell>
          <cell r="H1527">
            <v>0.433</v>
          </cell>
        </row>
        <row r="1528">
          <cell r="C1528">
            <v>9866.0650000000005</v>
          </cell>
          <cell r="D1528">
            <v>1.012</v>
          </cell>
          <cell r="G1528">
            <v>11964.527</v>
          </cell>
          <cell r="H1528">
            <v>0.59499999999999997</v>
          </cell>
        </row>
        <row r="1529">
          <cell r="C1529">
            <v>9880.6650000000009</v>
          </cell>
          <cell r="D1529">
            <v>1.0209999999999999</v>
          </cell>
          <cell r="G1529">
            <v>11966.771000000001</v>
          </cell>
          <cell r="H1529">
            <v>0.73399999999999999</v>
          </cell>
        </row>
        <row r="1530">
          <cell r="C1530">
            <v>9902.0439999999999</v>
          </cell>
          <cell r="D1530">
            <v>0.877</v>
          </cell>
          <cell r="G1530">
            <v>11969.5</v>
          </cell>
          <cell r="H1530">
            <v>0.85099999999999998</v>
          </cell>
        </row>
        <row r="1531">
          <cell r="C1531">
            <v>9937.0769999999993</v>
          </cell>
          <cell r="D1531">
            <v>0.86</v>
          </cell>
          <cell r="G1531">
            <v>11972.993</v>
          </cell>
          <cell r="H1531">
            <v>1.0189999999999999</v>
          </cell>
        </row>
        <row r="1532">
          <cell r="C1532">
            <v>9971.7860000000001</v>
          </cell>
          <cell r="D1532">
            <v>0.88</v>
          </cell>
          <cell r="G1532">
            <v>11976.69</v>
          </cell>
          <cell r="H1532">
            <v>1.1379999999999999</v>
          </cell>
        </row>
        <row r="1533">
          <cell r="C1533">
            <v>9987.9349999999995</v>
          </cell>
          <cell r="D1533">
            <v>1.0980000000000001</v>
          </cell>
          <cell r="G1533">
            <v>11981.236000000001</v>
          </cell>
          <cell r="H1533">
            <v>1.2190000000000001</v>
          </cell>
        </row>
        <row r="1534">
          <cell r="C1534">
            <v>10000.870999999999</v>
          </cell>
          <cell r="D1534">
            <v>1.2090000000000001</v>
          </cell>
          <cell r="G1534">
            <v>11986.46</v>
          </cell>
          <cell r="H1534">
            <v>1.026</v>
          </cell>
        </row>
        <row r="1535">
          <cell r="C1535">
            <v>10024.846</v>
          </cell>
          <cell r="D1535">
            <v>2.528</v>
          </cell>
          <cell r="G1535">
            <v>11990.906000000001</v>
          </cell>
          <cell r="H1535">
            <v>0.871</v>
          </cell>
        </row>
        <row r="1536">
          <cell r="C1536">
            <v>10051.147000000001</v>
          </cell>
          <cell r="D1536">
            <v>8.4</v>
          </cell>
          <cell r="G1536">
            <v>11994.995999999999</v>
          </cell>
          <cell r="H1536">
            <v>0.624</v>
          </cell>
        </row>
        <row r="1537">
          <cell r="C1537">
            <v>10058.120000000001</v>
          </cell>
          <cell r="D1537">
            <v>11.084</v>
          </cell>
          <cell r="G1537">
            <v>11999.31</v>
          </cell>
          <cell r="H1537">
            <v>0.432</v>
          </cell>
        </row>
        <row r="1538">
          <cell r="C1538">
            <v>10061.504999999999</v>
          </cell>
          <cell r="D1538">
            <v>12.574999999999999</v>
          </cell>
          <cell r="G1538">
            <v>12002.1</v>
          </cell>
          <cell r="H1538">
            <v>7.9000000000000001E-2</v>
          </cell>
        </row>
        <row r="1539">
          <cell r="C1539">
            <v>10064.816000000001</v>
          </cell>
          <cell r="D1539">
            <v>14.007</v>
          </cell>
          <cell r="G1539">
            <v>12005.464</v>
          </cell>
          <cell r="H1539">
            <v>-0.311</v>
          </cell>
        </row>
        <row r="1540">
          <cell r="C1540">
            <v>10067.056</v>
          </cell>
          <cell r="D1540">
            <v>15.032</v>
          </cell>
          <cell r="G1540">
            <v>12008.95</v>
          </cell>
          <cell r="H1540">
            <v>-0.65</v>
          </cell>
        </row>
        <row r="1541">
          <cell r="C1541">
            <v>10070.950999999999</v>
          </cell>
          <cell r="D1541">
            <v>16.689</v>
          </cell>
          <cell r="G1541">
            <v>12012.008</v>
          </cell>
          <cell r="H1541">
            <v>-1.121</v>
          </cell>
        </row>
        <row r="1542">
          <cell r="C1542">
            <v>10073.675999999999</v>
          </cell>
          <cell r="D1542">
            <v>17.672000000000001</v>
          </cell>
          <cell r="G1542">
            <v>12015.328</v>
          </cell>
          <cell r="H1542">
            <v>-1.454</v>
          </cell>
        </row>
        <row r="1543">
          <cell r="C1543">
            <v>10076.804</v>
          </cell>
          <cell r="D1543">
            <v>18.692</v>
          </cell>
          <cell r="G1543">
            <v>12021.644</v>
          </cell>
          <cell r="H1543">
            <v>-1.8460000000000001</v>
          </cell>
        </row>
        <row r="1544">
          <cell r="C1544">
            <v>10079.588</v>
          </cell>
          <cell r="D1544">
            <v>19.600000000000001</v>
          </cell>
          <cell r="G1544">
            <v>12030.306</v>
          </cell>
          <cell r="H1544">
            <v>-1.9039999999999999</v>
          </cell>
        </row>
        <row r="1545">
          <cell r="C1545">
            <v>10081.609</v>
          </cell>
          <cell r="D1545">
            <v>20.234999999999999</v>
          </cell>
          <cell r="G1545">
            <v>12037.634</v>
          </cell>
          <cell r="H1545">
            <v>-1.984</v>
          </cell>
        </row>
        <row r="1546">
          <cell r="C1546">
            <v>10084.442999999999</v>
          </cell>
          <cell r="D1546">
            <v>20.975000000000001</v>
          </cell>
          <cell r="G1546">
            <v>12066.665000000001</v>
          </cell>
          <cell r="H1546">
            <v>-1.63</v>
          </cell>
        </row>
        <row r="1547">
          <cell r="C1547">
            <v>10086.555</v>
          </cell>
          <cell r="D1547">
            <v>21.398</v>
          </cell>
          <cell r="G1547">
            <v>12097.540999999999</v>
          </cell>
          <cell r="H1547">
            <v>-2.698</v>
          </cell>
        </row>
        <row r="1548">
          <cell r="C1548">
            <v>10089.254000000001</v>
          </cell>
          <cell r="D1548">
            <v>21.899000000000001</v>
          </cell>
          <cell r="G1548">
            <v>12109.98</v>
          </cell>
          <cell r="H1548">
            <v>-5.39</v>
          </cell>
        </row>
        <row r="1549">
          <cell r="C1549">
            <v>10091.725</v>
          </cell>
          <cell r="D1549">
            <v>22.309000000000001</v>
          </cell>
          <cell r="G1549">
            <v>12115.073</v>
          </cell>
          <cell r="H1549">
            <v>-6.8019999999999996</v>
          </cell>
        </row>
        <row r="1550">
          <cell r="C1550">
            <v>10093.825999999999</v>
          </cell>
          <cell r="D1550">
            <v>22.556000000000001</v>
          </cell>
          <cell r="G1550">
            <v>12119.64</v>
          </cell>
          <cell r="H1550">
            <v>-8.234</v>
          </cell>
        </row>
        <row r="1551">
          <cell r="C1551">
            <v>10096.388000000001</v>
          </cell>
          <cell r="D1551">
            <v>22.888000000000002</v>
          </cell>
          <cell r="G1551">
            <v>12125.601000000001</v>
          </cell>
          <cell r="H1551">
            <v>-9.593</v>
          </cell>
        </row>
        <row r="1552">
          <cell r="C1552">
            <v>10098.706</v>
          </cell>
          <cell r="D1552">
            <v>23.125</v>
          </cell>
          <cell r="G1552">
            <v>12130.316000000001</v>
          </cell>
          <cell r="H1552">
            <v>-10.66</v>
          </cell>
        </row>
        <row r="1553">
          <cell r="C1553">
            <v>10101.218999999999</v>
          </cell>
          <cell r="D1553">
            <v>23.314</v>
          </cell>
          <cell r="G1553">
            <v>12134.022999999999</v>
          </cell>
          <cell r="H1553">
            <v>-11.351000000000001</v>
          </cell>
        </row>
        <row r="1554">
          <cell r="C1554">
            <v>10103.806</v>
          </cell>
          <cell r="D1554">
            <v>23.452000000000002</v>
          </cell>
          <cell r="G1554">
            <v>12138.911</v>
          </cell>
          <cell r="H1554">
            <v>-11.957000000000001</v>
          </cell>
        </row>
        <row r="1555">
          <cell r="C1555">
            <v>10106.224</v>
          </cell>
          <cell r="D1555">
            <v>23.449000000000002</v>
          </cell>
          <cell r="G1555">
            <v>12143.675999999999</v>
          </cell>
          <cell r="H1555">
            <v>-12.35</v>
          </cell>
        </row>
        <row r="1556">
          <cell r="C1556">
            <v>10108.789000000001</v>
          </cell>
          <cell r="D1556">
            <v>23.367000000000001</v>
          </cell>
          <cell r="G1556">
            <v>12147.592000000001</v>
          </cell>
          <cell r="H1556">
            <v>-12.587</v>
          </cell>
        </row>
        <row r="1557">
          <cell r="C1557">
            <v>10110.916999999999</v>
          </cell>
          <cell r="D1557">
            <v>23.352</v>
          </cell>
          <cell r="G1557">
            <v>12150.594999999999</v>
          </cell>
          <cell r="H1557">
            <v>-12.571</v>
          </cell>
        </row>
        <row r="1558">
          <cell r="C1558">
            <v>10113.09</v>
          </cell>
          <cell r="D1558">
            <v>23.145</v>
          </cell>
          <cell r="G1558">
            <v>12154.423000000001</v>
          </cell>
          <cell r="H1558">
            <v>-12.397</v>
          </cell>
        </row>
        <row r="1559">
          <cell r="C1559">
            <v>10115.971</v>
          </cell>
          <cell r="D1559">
            <v>22.805</v>
          </cell>
          <cell r="G1559">
            <v>12158.228999999999</v>
          </cell>
          <cell r="H1559">
            <v>-11.958</v>
          </cell>
        </row>
        <row r="1560">
          <cell r="C1560">
            <v>10117.681</v>
          </cell>
          <cell r="D1560">
            <v>22.507999999999999</v>
          </cell>
          <cell r="G1560">
            <v>12162.733</v>
          </cell>
          <cell r="H1560">
            <v>-11.275</v>
          </cell>
        </row>
        <row r="1561">
          <cell r="C1561">
            <v>10120.411</v>
          </cell>
          <cell r="D1561">
            <v>22.094000000000001</v>
          </cell>
          <cell r="G1561">
            <v>12166.380999999999</v>
          </cell>
          <cell r="H1561">
            <v>-10.500999999999999</v>
          </cell>
        </row>
        <row r="1562">
          <cell r="C1562">
            <v>10123.691000000001</v>
          </cell>
          <cell r="D1562">
            <v>21.556999999999999</v>
          </cell>
          <cell r="G1562">
            <v>12169.019</v>
          </cell>
          <cell r="H1562">
            <v>-9.8330000000000002</v>
          </cell>
        </row>
        <row r="1563">
          <cell r="C1563">
            <v>10125.402</v>
          </cell>
          <cell r="D1563">
            <v>21.212</v>
          </cell>
          <cell r="G1563">
            <v>12170.755999999999</v>
          </cell>
          <cell r="H1563">
            <v>-9.2530000000000001</v>
          </cell>
        </row>
        <row r="1564">
          <cell r="C1564">
            <v>10127.24</v>
          </cell>
          <cell r="D1564">
            <v>20.776</v>
          </cell>
          <cell r="G1564">
            <v>12174.222</v>
          </cell>
          <cell r="H1564">
            <v>-7.92</v>
          </cell>
        </row>
        <row r="1565">
          <cell r="C1565">
            <v>10136.209000000001</v>
          </cell>
          <cell r="D1565">
            <v>18.969000000000001</v>
          </cell>
          <cell r="G1565">
            <v>12178.829</v>
          </cell>
          <cell r="H1565">
            <v>-5.9779999999999998</v>
          </cell>
        </row>
        <row r="1566">
          <cell r="C1566">
            <v>10143.823</v>
          </cell>
          <cell r="D1566">
            <v>18.024000000000001</v>
          </cell>
          <cell r="G1566">
            <v>12185.162</v>
          </cell>
          <cell r="H1566">
            <v>-2.9870000000000001</v>
          </cell>
        </row>
        <row r="1567">
          <cell r="C1567">
            <v>10149.08</v>
          </cell>
          <cell r="D1567">
            <v>17.596</v>
          </cell>
          <cell r="G1567">
            <v>12190.24</v>
          </cell>
          <cell r="H1567">
            <v>-0.52700000000000002</v>
          </cell>
        </row>
        <row r="1568">
          <cell r="C1568">
            <v>10150.849</v>
          </cell>
          <cell r="D1568">
            <v>17.402999999999999</v>
          </cell>
          <cell r="G1568">
            <v>12198.816999999999</v>
          </cell>
          <cell r="H1568">
            <v>3.6040000000000001</v>
          </cell>
        </row>
        <row r="1569">
          <cell r="C1569">
            <v>10153.471</v>
          </cell>
          <cell r="D1569">
            <v>17.158000000000001</v>
          </cell>
          <cell r="G1569">
            <v>12203.864</v>
          </cell>
          <cell r="H1569">
            <v>5.9560000000000004</v>
          </cell>
        </row>
        <row r="1570">
          <cell r="C1570">
            <v>10155.777</v>
          </cell>
          <cell r="D1570">
            <v>16.962</v>
          </cell>
          <cell r="G1570">
            <v>12209.611999999999</v>
          </cell>
          <cell r="H1570">
            <v>8.5760000000000005</v>
          </cell>
        </row>
        <row r="1571">
          <cell r="C1571">
            <v>10158.156999999999</v>
          </cell>
          <cell r="D1571">
            <v>16.719000000000001</v>
          </cell>
          <cell r="G1571">
            <v>12215.056</v>
          </cell>
          <cell r="H1571">
            <v>11.176</v>
          </cell>
        </row>
        <row r="1572">
          <cell r="C1572">
            <v>10160.745999999999</v>
          </cell>
          <cell r="D1572">
            <v>16.404</v>
          </cell>
          <cell r="G1572">
            <v>12217.132</v>
          </cell>
          <cell r="H1572">
            <v>12.297000000000001</v>
          </cell>
        </row>
        <row r="1573">
          <cell r="C1573">
            <v>10162.958000000001</v>
          </cell>
          <cell r="D1573">
            <v>16.157</v>
          </cell>
          <cell r="G1573">
            <v>12219.474</v>
          </cell>
          <cell r="H1573">
            <v>13.414</v>
          </cell>
        </row>
        <row r="1574">
          <cell r="C1574">
            <v>10165.316999999999</v>
          </cell>
          <cell r="D1574">
            <v>15.829000000000001</v>
          </cell>
          <cell r="G1574">
            <v>12222.148999999999</v>
          </cell>
          <cell r="H1574">
            <v>14.558999999999999</v>
          </cell>
        </row>
        <row r="1575">
          <cell r="C1575">
            <v>10168.941000000001</v>
          </cell>
          <cell r="D1575">
            <v>15.35</v>
          </cell>
          <cell r="G1575">
            <v>12224.671</v>
          </cell>
          <cell r="H1575">
            <v>15.547000000000001</v>
          </cell>
        </row>
        <row r="1576">
          <cell r="C1576">
            <v>10172.313</v>
          </cell>
          <cell r="D1576">
            <v>14.848000000000001</v>
          </cell>
          <cell r="G1576">
            <v>12226.953</v>
          </cell>
          <cell r="H1576">
            <v>16.367000000000001</v>
          </cell>
        </row>
        <row r="1577">
          <cell r="C1577">
            <v>10177.51</v>
          </cell>
          <cell r="D1577">
            <v>14.058</v>
          </cell>
          <cell r="G1577">
            <v>12229.052</v>
          </cell>
          <cell r="H1577">
            <v>17.055</v>
          </cell>
        </row>
        <row r="1578">
          <cell r="C1578">
            <v>10179.278</v>
          </cell>
          <cell r="D1578">
            <v>13.721</v>
          </cell>
          <cell r="G1578">
            <v>12231.78</v>
          </cell>
          <cell r="H1578">
            <v>17.811</v>
          </cell>
        </row>
        <row r="1579">
          <cell r="C1579">
            <v>10182.705</v>
          </cell>
          <cell r="D1579">
            <v>13.02</v>
          </cell>
          <cell r="G1579">
            <v>12234.058000000001</v>
          </cell>
          <cell r="H1579">
            <v>18.238</v>
          </cell>
        </row>
        <row r="1580">
          <cell r="C1580">
            <v>10185.42</v>
          </cell>
          <cell r="D1580">
            <v>12.462</v>
          </cell>
          <cell r="G1580">
            <v>12236.021000000001</v>
          </cell>
          <cell r="H1580">
            <v>18.608000000000001</v>
          </cell>
        </row>
        <row r="1581">
          <cell r="C1581">
            <v>10187.799999999999</v>
          </cell>
          <cell r="D1581">
            <v>11.955</v>
          </cell>
          <cell r="G1581">
            <v>12239.111999999999</v>
          </cell>
          <cell r="H1581">
            <v>19.079000000000001</v>
          </cell>
        </row>
        <row r="1582">
          <cell r="C1582">
            <v>10190.299999999999</v>
          </cell>
          <cell r="D1582">
            <v>11.423999999999999</v>
          </cell>
          <cell r="G1582">
            <v>12241.843000000001</v>
          </cell>
          <cell r="H1582">
            <v>19.312999999999999</v>
          </cell>
        </row>
        <row r="1583">
          <cell r="C1583">
            <v>10193.155000000001</v>
          </cell>
          <cell r="D1583">
            <v>10.771000000000001</v>
          </cell>
          <cell r="G1583">
            <v>12245.285</v>
          </cell>
          <cell r="H1583">
            <v>19.440000000000001</v>
          </cell>
        </row>
        <row r="1584">
          <cell r="C1584">
            <v>10196.159</v>
          </cell>
          <cell r="D1584">
            <v>10.029999999999999</v>
          </cell>
          <cell r="G1584">
            <v>12247.49</v>
          </cell>
          <cell r="H1584">
            <v>19.401</v>
          </cell>
        </row>
        <row r="1585">
          <cell r="C1585">
            <v>10198.231</v>
          </cell>
          <cell r="D1585">
            <v>9.484</v>
          </cell>
          <cell r="G1585">
            <v>12250.035</v>
          </cell>
          <cell r="H1585">
            <v>19.263000000000002</v>
          </cell>
        </row>
        <row r="1586">
          <cell r="C1586">
            <v>10200.763000000001</v>
          </cell>
          <cell r="D1586">
            <v>8.8979999999999997</v>
          </cell>
          <cell r="G1586">
            <v>12252.406999999999</v>
          </cell>
          <cell r="H1586">
            <v>19.073</v>
          </cell>
        </row>
        <row r="1587">
          <cell r="C1587">
            <v>10202.722</v>
          </cell>
          <cell r="D1587">
            <v>8.3949999999999996</v>
          </cell>
          <cell r="G1587">
            <v>12254.161</v>
          </cell>
          <cell r="H1587">
            <v>18.821000000000002</v>
          </cell>
        </row>
        <row r="1588">
          <cell r="C1588">
            <v>10204.226000000001</v>
          </cell>
          <cell r="D1588">
            <v>7.9880000000000004</v>
          </cell>
          <cell r="G1588">
            <v>12256.153</v>
          </cell>
          <cell r="H1588">
            <v>18.518000000000001</v>
          </cell>
        </row>
        <row r="1589">
          <cell r="C1589">
            <v>10205.885</v>
          </cell>
          <cell r="D1589">
            <v>7.5060000000000002</v>
          </cell>
          <cell r="G1589">
            <v>12257.754999999999</v>
          </cell>
          <cell r="H1589">
            <v>18.187999999999999</v>
          </cell>
        </row>
        <row r="1590">
          <cell r="C1590">
            <v>10212.772000000001</v>
          </cell>
          <cell r="D1590">
            <v>5.5590000000000002</v>
          </cell>
          <cell r="G1590">
            <v>12261.387000000001</v>
          </cell>
          <cell r="H1590">
            <v>17.396999999999998</v>
          </cell>
        </row>
        <row r="1591">
          <cell r="C1591">
            <v>10227.467000000001</v>
          </cell>
          <cell r="D1591">
            <v>2.7149999999999999</v>
          </cell>
          <cell r="G1591">
            <v>12263.906999999999</v>
          </cell>
          <cell r="H1591">
            <v>16.666</v>
          </cell>
        </row>
        <row r="1592">
          <cell r="C1592">
            <v>10229.382</v>
          </cell>
          <cell r="D1592">
            <v>2.4359999999999999</v>
          </cell>
          <cell r="G1592">
            <v>12265.898999999999</v>
          </cell>
          <cell r="H1592">
            <v>15.987</v>
          </cell>
        </row>
        <row r="1593">
          <cell r="C1593">
            <v>10229.865</v>
          </cell>
          <cell r="D1593">
            <v>2.2810000000000001</v>
          </cell>
          <cell r="G1593">
            <v>12267.904</v>
          </cell>
          <cell r="H1593">
            <v>15.279</v>
          </cell>
        </row>
        <row r="1594">
          <cell r="C1594">
            <v>10230.436</v>
          </cell>
          <cell r="D1594">
            <v>2.1920000000000002</v>
          </cell>
          <cell r="G1594">
            <v>12272.171</v>
          </cell>
          <cell r="H1594">
            <v>13.398</v>
          </cell>
        </row>
        <row r="1595">
          <cell r="C1595">
            <v>10233.941999999999</v>
          </cell>
          <cell r="D1595">
            <v>1.7969999999999999</v>
          </cell>
          <cell r="G1595">
            <v>12284.545</v>
          </cell>
          <cell r="H1595">
            <v>7.7380000000000004</v>
          </cell>
        </row>
        <row r="1596">
          <cell r="C1596">
            <v>10241.715</v>
          </cell>
          <cell r="D1596">
            <v>1.2989999999999999</v>
          </cell>
          <cell r="G1596">
            <v>12294.911</v>
          </cell>
          <cell r="H1596">
            <v>2.6389999999999998</v>
          </cell>
        </row>
        <row r="1597">
          <cell r="C1597">
            <v>10248.513999999999</v>
          </cell>
          <cell r="D1597">
            <v>0.98099999999999998</v>
          </cell>
          <cell r="G1597">
            <v>12304.742</v>
          </cell>
          <cell r="H1597">
            <v>-2.694</v>
          </cell>
        </row>
        <row r="1598">
          <cell r="C1598">
            <v>10260.412</v>
          </cell>
          <cell r="D1598">
            <v>0.82299999999999995</v>
          </cell>
          <cell r="G1598">
            <v>12310.843999999999</v>
          </cell>
          <cell r="H1598">
            <v>-6.298</v>
          </cell>
        </row>
        <row r="1599">
          <cell r="C1599">
            <v>10277.539000000001</v>
          </cell>
          <cell r="D1599">
            <v>0.80100000000000005</v>
          </cell>
          <cell r="G1599">
            <v>12313.307000000001</v>
          </cell>
          <cell r="H1599">
            <v>-7.7320000000000002</v>
          </cell>
        </row>
        <row r="1600">
          <cell r="C1600">
            <v>10284.165999999999</v>
          </cell>
          <cell r="D1600">
            <v>0.80900000000000005</v>
          </cell>
          <cell r="G1600">
            <v>12315.689</v>
          </cell>
          <cell r="H1600">
            <v>-9.1029999999999998</v>
          </cell>
        </row>
        <row r="1601">
          <cell r="C1601">
            <v>10293.233</v>
          </cell>
          <cell r="D1601">
            <v>0.84499999999999997</v>
          </cell>
          <cell r="G1601">
            <v>12317.778</v>
          </cell>
          <cell r="H1601">
            <v>-10.286</v>
          </cell>
        </row>
        <row r="1602">
          <cell r="C1602">
            <v>10307.103999999999</v>
          </cell>
          <cell r="D1602">
            <v>0.78300000000000003</v>
          </cell>
          <cell r="G1602">
            <v>12319.398999999999</v>
          </cell>
          <cell r="H1602">
            <v>-11.11</v>
          </cell>
        </row>
        <row r="1603">
          <cell r="C1603">
            <v>10317.308999999999</v>
          </cell>
          <cell r="D1603">
            <v>0.80700000000000005</v>
          </cell>
          <cell r="G1603">
            <v>12320.763999999999</v>
          </cell>
          <cell r="H1603">
            <v>-11.766</v>
          </cell>
        </row>
        <row r="1604">
          <cell r="C1604">
            <v>10323.848</v>
          </cell>
          <cell r="D1604">
            <v>0.84</v>
          </cell>
          <cell r="G1604">
            <v>12322.843000000001</v>
          </cell>
          <cell r="H1604">
            <v>-12.776999999999999</v>
          </cell>
        </row>
        <row r="1605">
          <cell r="C1605">
            <v>10335.441000000001</v>
          </cell>
          <cell r="D1605">
            <v>0.75800000000000001</v>
          </cell>
          <cell r="G1605">
            <v>12324.555</v>
          </cell>
          <cell r="H1605">
            <v>-13.544</v>
          </cell>
        </row>
        <row r="1606">
          <cell r="C1606">
            <v>10349.142</v>
          </cell>
          <cell r="D1606">
            <v>0.73199999999999998</v>
          </cell>
          <cell r="G1606">
            <v>12325.907999999999</v>
          </cell>
          <cell r="H1606">
            <v>-14.135999999999999</v>
          </cell>
        </row>
        <row r="1607">
          <cell r="C1607">
            <v>10356.946</v>
          </cell>
          <cell r="D1607">
            <v>0.73099999999999998</v>
          </cell>
          <cell r="G1607">
            <v>12327.489</v>
          </cell>
          <cell r="H1607">
            <v>-14.744999999999999</v>
          </cell>
        </row>
        <row r="1608">
          <cell r="C1608">
            <v>10362.983</v>
          </cell>
          <cell r="D1608">
            <v>0.93100000000000005</v>
          </cell>
          <cell r="G1608">
            <v>12329.119000000001</v>
          </cell>
          <cell r="H1608">
            <v>-15.378</v>
          </cell>
        </row>
        <row r="1609">
          <cell r="C1609">
            <v>10365.343999999999</v>
          </cell>
          <cell r="D1609">
            <v>0.96</v>
          </cell>
          <cell r="G1609">
            <v>12331.826999999999</v>
          </cell>
          <cell r="H1609">
            <v>-16.347999999999999</v>
          </cell>
        </row>
        <row r="1610">
          <cell r="C1610">
            <v>10367.18</v>
          </cell>
          <cell r="D1610">
            <v>1.0229999999999999</v>
          </cell>
          <cell r="G1610">
            <v>12334.028</v>
          </cell>
          <cell r="H1610">
            <v>-17.117999999999999</v>
          </cell>
        </row>
        <row r="1611">
          <cell r="C1611">
            <v>10371.39</v>
          </cell>
          <cell r="D1611">
            <v>1.02</v>
          </cell>
          <cell r="G1611">
            <v>12335.592000000001</v>
          </cell>
          <cell r="H1611">
            <v>-17.602</v>
          </cell>
        </row>
        <row r="1612">
          <cell r="C1612">
            <v>10373.578</v>
          </cell>
          <cell r="D1612">
            <v>0.89700000000000002</v>
          </cell>
          <cell r="G1612">
            <v>12337.367</v>
          </cell>
          <cell r="H1612">
            <v>-18.059000000000001</v>
          </cell>
        </row>
        <row r="1613">
          <cell r="C1613">
            <v>10375.808000000001</v>
          </cell>
          <cell r="D1613">
            <v>0.74099999999999999</v>
          </cell>
          <cell r="G1613">
            <v>12338.665999999999</v>
          </cell>
          <cell r="H1613">
            <v>-18.373999999999999</v>
          </cell>
        </row>
        <row r="1614">
          <cell r="C1614">
            <v>10380.362999999999</v>
          </cell>
          <cell r="D1614">
            <v>0.65200000000000002</v>
          </cell>
          <cell r="G1614">
            <v>12340.816000000001</v>
          </cell>
          <cell r="H1614">
            <v>-18.908000000000001</v>
          </cell>
        </row>
        <row r="1615">
          <cell r="C1615">
            <v>10386.243</v>
          </cell>
          <cell r="D1615">
            <v>0.64100000000000001</v>
          </cell>
          <cell r="G1615">
            <v>12342.873</v>
          </cell>
          <cell r="H1615">
            <v>-19.350999999999999</v>
          </cell>
        </row>
        <row r="1616">
          <cell r="C1616">
            <v>10388.91</v>
          </cell>
          <cell r="D1616">
            <v>0.57099999999999995</v>
          </cell>
          <cell r="G1616">
            <v>12344.868</v>
          </cell>
          <cell r="H1616">
            <v>-19.763000000000002</v>
          </cell>
        </row>
        <row r="1617">
          <cell r="C1617">
            <v>10393.128000000001</v>
          </cell>
          <cell r="D1617">
            <v>0.78300000000000003</v>
          </cell>
          <cell r="G1617">
            <v>12346.45</v>
          </cell>
          <cell r="H1617">
            <v>-20</v>
          </cell>
        </row>
        <row r="1618">
          <cell r="C1618">
            <v>10399.467000000001</v>
          </cell>
          <cell r="D1618">
            <v>0.622</v>
          </cell>
          <cell r="G1618">
            <v>12348.646000000001</v>
          </cell>
          <cell r="H1618">
            <v>-20.283000000000001</v>
          </cell>
        </row>
        <row r="1619">
          <cell r="C1619">
            <v>10409.370999999999</v>
          </cell>
          <cell r="D1619">
            <v>0.871</v>
          </cell>
          <cell r="G1619">
            <v>12351.368</v>
          </cell>
          <cell r="H1619">
            <v>-20.591000000000001</v>
          </cell>
        </row>
        <row r="1620">
          <cell r="C1620">
            <v>10420.275</v>
          </cell>
          <cell r="D1620">
            <v>0.73</v>
          </cell>
          <cell r="G1620">
            <v>12353.915999999999</v>
          </cell>
          <cell r="H1620">
            <v>-20.815000000000001</v>
          </cell>
        </row>
        <row r="1621">
          <cell r="C1621">
            <v>10438.796</v>
          </cell>
          <cell r="D1621">
            <v>0.88200000000000001</v>
          </cell>
          <cell r="G1621">
            <v>12356.005999999999</v>
          </cell>
          <cell r="H1621">
            <v>-20.896000000000001</v>
          </cell>
        </row>
        <row r="1622">
          <cell r="C1622">
            <v>10451.808999999999</v>
          </cell>
          <cell r="D1622">
            <v>0.93899999999999995</v>
          </cell>
          <cell r="G1622">
            <v>12357.848</v>
          </cell>
          <cell r="H1622">
            <v>-20.875</v>
          </cell>
        </row>
        <row r="1623">
          <cell r="C1623">
            <v>10461.218000000001</v>
          </cell>
          <cell r="D1623">
            <v>0.76600000000000001</v>
          </cell>
          <cell r="G1623">
            <v>12360.279</v>
          </cell>
          <cell r="H1623">
            <v>-20.876999999999999</v>
          </cell>
        </row>
        <row r="1624">
          <cell r="C1624">
            <v>10467.446</v>
          </cell>
          <cell r="D1624">
            <v>0.81899999999999995</v>
          </cell>
          <cell r="G1624">
            <v>12362.166999999999</v>
          </cell>
          <cell r="H1624">
            <v>-20.856999999999999</v>
          </cell>
        </row>
        <row r="1625">
          <cell r="C1625">
            <v>10475.853999999999</v>
          </cell>
          <cell r="D1625">
            <v>0.67200000000000004</v>
          </cell>
          <cell r="G1625">
            <v>12364.143</v>
          </cell>
          <cell r="H1625">
            <v>-20.664000000000001</v>
          </cell>
        </row>
        <row r="1626">
          <cell r="C1626">
            <v>10498.806</v>
          </cell>
          <cell r="D1626">
            <v>0.60499999999999998</v>
          </cell>
          <cell r="G1626">
            <v>12366.018</v>
          </cell>
          <cell r="H1626">
            <v>-20.481999999999999</v>
          </cell>
        </row>
        <row r="1627">
          <cell r="C1627">
            <v>10516.418</v>
          </cell>
          <cell r="D1627">
            <v>0.215</v>
          </cell>
          <cell r="G1627">
            <v>12368.459000000001</v>
          </cell>
          <cell r="H1627">
            <v>-20.187999999999999</v>
          </cell>
        </row>
        <row r="1628">
          <cell r="C1628">
            <v>10528.825999999999</v>
          </cell>
          <cell r="D1628">
            <v>-0.32900000000000001</v>
          </cell>
          <cell r="G1628">
            <v>12370.549000000001</v>
          </cell>
          <cell r="H1628">
            <v>-19.882999999999999</v>
          </cell>
        </row>
        <row r="1629">
          <cell r="C1629">
            <v>10532.484</v>
          </cell>
          <cell r="D1629">
            <v>-0.68400000000000005</v>
          </cell>
          <cell r="G1629">
            <v>12372.941000000001</v>
          </cell>
          <cell r="H1629">
            <v>-19.457000000000001</v>
          </cell>
        </row>
        <row r="1630">
          <cell r="C1630">
            <v>10536.911</v>
          </cell>
          <cell r="D1630">
            <v>-0.98699999999999999</v>
          </cell>
          <cell r="G1630">
            <v>12375.342000000001</v>
          </cell>
          <cell r="H1630">
            <v>-18.937999999999999</v>
          </cell>
        </row>
        <row r="1631">
          <cell r="C1631">
            <v>10541.571</v>
          </cell>
          <cell r="D1631">
            <v>-1.1779999999999999</v>
          </cell>
          <cell r="G1631">
            <v>12377.485000000001</v>
          </cell>
          <cell r="H1631">
            <v>-18.408999999999999</v>
          </cell>
        </row>
        <row r="1632">
          <cell r="C1632">
            <v>10544.879000000001</v>
          </cell>
          <cell r="D1632">
            <v>-1.2230000000000001</v>
          </cell>
          <cell r="G1632">
            <v>12379.273999999999</v>
          </cell>
          <cell r="H1632">
            <v>-17.966999999999999</v>
          </cell>
        </row>
        <row r="1633">
          <cell r="C1633">
            <v>10548.072</v>
          </cell>
          <cell r="D1633">
            <v>-1.3069999999999999</v>
          </cell>
          <cell r="G1633">
            <v>12381.084999999999</v>
          </cell>
          <cell r="H1633">
            <v>-17.382000000000001</v>
          </cell>
        </row>
        <row r="1634">
          <cell r="C1634">
            <v>10550.766</v>
          </cell>
          <cell r="D1634">
            <v>-1.381</v>
          </cell>
          <cell r="G1634">
            <v>12383.105</v>
          </cell>
          <cell r="H1634">
            <v>-16.71</v>
          </cell>
        </row>
        <row r="1635">
          <cell r="C1635">
            <v>10552.697</v>
          </cell>
          <cell r="D1635">
            <v>-1.3859999999999999</v>
          </cell>
          <cell r="G1635">
            <v>12384.63</v>
          </cell>
          <cell r="H1635">
            <v>-16.126999999999999</v>
          </cell>
        </row>
        <row r="1636">
          <cell r="C1636">
            <v>10555.849</v>
          </cell>
          <cell r="D1636">
            <v>-1.3280000000000001</v>
          </cell>
          <cell r="G1636">
            <v>12387.998</v>
          </cell>
          <cell r="H1636">
            <v>-14.801</v>
          </cell>
        </row>
        <row r="1637">
          <cell r="C1637">
            <v>10560.072</v>
          </cell>
          <cell r="D1637">
            <v>-1.0249999999999999</v>
          </cell>
          <cell r="G1637">
            <v>12390.841</v>
          </cell>
          <cell r="H1637">
            <v>-13.583</v>
          </cell>
        </row>
        <row r="1638">
          <cell r="C1638">
            <v>10563.183000000001</v>
          </cell>
          <cell r="D1638">
            <v>-0.754</v>
          </cell>
          <cell r="G1638">
            <v>12393.072</v>
          </cell>
          <cell r="H1638">
            <v>-12.568</v>
          </cell>
        </row>
        <row r="1639">
          <cell r="C1639">
            <v>10565.945</v>
          </cell>
          <cell r="D1639">
            <v>-0.44600000000000001</v>
          </cell>
          <cell r="G1639">
            <v>12397.689</v>
          </cell>
          <cell r="H1639">
            <v>-10.507999999999999</v>
          </cell>
        </row>
        <row r="1640">
          <cell r="C1640">
            <v>10577.107</v>
          </cell>
          <cell r="D1640">
            <v>0.64600000000000002</v>
          </cell>
          <cell r="G1640">
            <v>12406.392</v>
          </cell>
          <cell r="H1640">
            <v>-7.0979999999999999</v>
          </cell>
        </row>
        <row r="1641">
          <cell r="C1641">
            <v>10588.790999999999</v>
          </cell>
          <cell r="D1641">
            <v>1.4370000000000001</v>
          </cell>
          <cell r="G1641">
            <v>12418.379000000001</v>
          </cell>
          <cell r="H1641">
            <v>-3.895</v>
          </cell>
        </row>
        <row r="1642">
          <cell r="C1642">
            <v>10596.812</v>
          </cell>
          <cell r="D1642">
            <v>2.028</v>
          </cell>
          <cell r="G1642">
            <v>12429.522999999999</v>
          </cell>
          <cell r="H1642">
            <v>-2.1280000000000001</v>
          </cell>
        </row>
        <row r="1643">
          <cell r="C1643">
            <v>10609.621999999999</v>
          </cell>
          <cell r="D1643">
            <v>2.8580000000000001</v>
          </cell>
          <cell r="G1643">
            <v>12445.206</v>
          </cell>
          <cell r="H1643">
            <v>-1.012</v>
          </cell>
        </row>
        <row r="1644">
          <cell r="C1644">
            <v>10646.19</v>
          </cell>
          <cell r="D1644">
            <v>5.3280000000000003</v>
          </cell>
          <cell r="G1644">
            <v>12460.716</v>
          </cell>
          <cell r="H1644">
            <v>-0.81</v>
          </cell>
        </row>
        <row r="1645">
          <cell r="C1645">
            <v>10663.044</v>
          </cell>
          <cell r="D1645">
            <v>6.5030000000000001</v>
          </cell>
          <cell r="G1645">
            <v>12559.257</v>
          </cell>
          <cell r="H1645">
            <v>-0.85699999999999998</v>
          </cell>
        </row>
        <row r="1646">
          <cell r="C1646">
            <v>10667.705</v>
          </cell>
          <cell r="D1646">
            <v>6.8220000000000001</v>
          </cell>
          <cell r="G1646">
            <v>12628.291999999999</v>
          </cell>
          <cell r="H1646">
            <v>-0.80100000000000005</v>
          </cell>
        </row>
        <row r="1647">
          <cell r="C1647">
            <v>10671.199000000001</v>
          </cell>
          <cell r="D1647">
            <v>6.9729999999999999</v>
          </cell>
          <cell r="G1647">
            <v>12674.262000000001</v>
          </cell>
          <cell r="H1647">
            <v>-0.35799999999999998</v>
          </cell>
        </row>
        <row r="1648">
          <cell r="C1648">
            <v>10673.962</v>
          </cell>
          <cell r="D1648">
            <v>7.0220000000000002</v>
          </cell>
          <cell r="G1648">
            <v>12680.589</v>
          </cell>
          <cell r="H1648">
            <v>-0.17199999999999999</v>
          </cell>
        </row>
        <row r="1649">
          <cell r="C1649">
            <v>10678.286</v>
          </cell>
          <cell r="D1649">
            <v>7.0140000000000002</v>
          </cell>
          <cell r="G1649">
            <v>12684.918</v>
          </cell>
          <cell r="H1649">
            <v>-8.4000000000000005E-2</v>
          </cell>
        </row>
        <row r="1650">
          <cell r="C1650">
            <v>10682.621999999999</v>
          </cell>
          <cell r="D1650">
            <v>6.9409999999999998</v>
          </cell>
          <cell r="G1650">
            <v>12690.099</v>
          </cell>
          <cell r="H1650">
            <v>-0.16600000000000001</v>
          </cell>
        </row>
        <row r="1651">
          <cell r="C1651">
            <v>10685.098</v>
          </cell>
          <cell r="D1651">
            <v>6.8819999999999997</v>
          </cell>
          <cell r="G1651">
            <v>12697.102000000001</v>
          </cell>
          <cell r="H1651">
            <v>-0.51</v>
          </cell>
        </row>
        <row r="1652">
          <cell r="C1652">
            <v>10687.77</v>
          </cell>
          <cell r="D1652">
            <v>6.76</v>
          </cell>
          <cell r="G1652">
            <v>12706.777</v>
          </cell>
          <cell r="H1652">
            <v>-0.96499999999999997</v>
          </cell>
        </row>
        <row r="1653">
          <cell r="C1653">
            <v>10690.272999999999</v>
          </cell>
          <cell r="D1653">
            <v>6.6580000000000004</v>
          </cell>
          <cell r="G1653">
            <v>12720.159</v>
          </cell>
          <cell r="H1653">
            <v>-1.42</v>
          </cell>
        </row>
        <row r="1654">
          <cell r="C1654">
            <v>10693.111999999999</v>
          </cell>
          <cell r="D1654">
            <v>6.45</v>
          </cell>
          <cell r="G1654">
            <v>12732.764999999999</v>
          </cell>
          <cell r="H1654">
            <v>-1.8919999999999999</v>
          </cell>
        </row>
        <row r="1655">
          <cell r="C1655">
            <v>10696.656999999999</v>
          </cell>
          <cell r="D1655">
            <v>6.141</v>
          </cell>
          <cell r="G1655">
            <v>12746.545</v>
          </cell>
          <cell r="H1655">
            <v>-2.4620000000000002</v>
          </cell>
        </row>
        <row r="1656">
          <cell r="C1656">
            <v>10701.208000000001</v>
          </cell>
          <cell r="D1656">
            <v>5.5890000000000004</v>
          </cell>
          <cell r="G1656">
            <v>12760.662</v>
          </cell>
          <cell r="H1656">
            <v>-2.9630000000000001</v>
          </cell>
        </row>
        <row r="1657">
          <cell r="C1657">
            <v>10707.119000000001</v>
          </cell>
          <cell r="D1657">
            <v>4.7590000000000003</v>
          </cell>
          <cell r="G1657">
            <v>12794.493</v>
          </cell>
          <cell r="H1657">
            <v>-4.0999999999999996</v>
          </cell>
        </row>
        <row r="1658">
          <cell r="C1658">
            <v>10711.826999999999</v>
          </cell>
          <cell r="D1658">
            <v>3.976</v>
          </cell>
          <cell r="G1658">
            <v>12801.103999999999</v>
          </cell>
          <cell r="H1658">
            <v>-4.2770000000000001</v>
          </cell>
        </row>
        <row r="1659">
          <cell r="C1659">
            <v>10717.942999999999</v>
          </cell>
          <cell r="D1659">
            <v>2.802</v>
          </cell>
          <cell r="G1659">
            <v>12807.814</v>
          </cell>
          <cell r="H1659">
            <v>-4.4829999999999997</v>
          </cell>
        </row>
        <row r="1660">
          <cell r="C1660">
            <v>10728.134</v>
          </cell>
          <cell r="D1660">
            <v>0.78200000000000003</v>
          </cell>
          <cell r="G1660">
            <v>12812.045</v>
          </cell>
          <cell r="H1660">
            <v>-4.5220000000000002</v>
          </cell>
        </row>
        <row r="1661">
          <cell r="C1661">
            <v>10728.85</v>
          </cell>
          <cell r="D1661">
            <v>0.79500000000000004</v>
          </cell>
          <cell r="G1661">
            <v>12815.614</v>
          </cell>
          <cell r="H1661">
            <v>-4.5209999999999999</v>
          </cell>
        </row>
        <row r="1662">
          <cell r="C1662">
            <v>10729.861000000001</v>
          </cell>
          <cell r="D1662">
            <v>0.70899999999999996</v>
          </cell>
          <cell r="G1662">
            <v>12818.994000000001</v>
          </cell>
          <cell r="H1662">
            <v>-4.4729999999999999</v>
          </cell>
        </row>
        <row r="1663">
          <cell r="C1663">
            <v>10731.589</v>
          </cell>
          <cell r="D1663">
            <v>0.41499999999999998</v>
          </cell>
          <cell r="G1663">
            <v>12822.262000000001</v>
          </cell>
          <cell r="H1663">
            <v>-4.3620000000000001</v>
          </cell>
        </row>
        <row r="1664">
          <cell r="C1664">
            <v>10738.701999999999</v>
          </cell>
          <cell r="D1664">
            <v>-0.879</v>
          </cell>
          <cell r="G1664">
            <v>12831.956</v>
          </cell>
          <cell r="H1664">
            <v>-3.48</v>
          </cell>
        </row>
        <row r="1665">
          <cell r="C1665">
            <v>10745.098</v>
          </cell>
          <cell r="D1665">
            <v>-2.2959999999999998</v>
          </cell>
          <cell r="G1665">
            <v>12837.779</v>
          </cell>
          <cell r="H1665">
            <v>-2.7810000000000001</v>
          </cell>
        </row>
        <row r="1666">
          <cell r="C1666">
            <v>10750.134</v>
          </cell>
          <cell r="D1666">
            <v>-3.2519999999999998</v>
          </cell>
          <cell r="G1666">
            <v>12845.816000000001</v>
          </cell>
          <cell r="H1666">
            <v>-1.8759999999999999</v>
          </cell>
        </row>
        <row r="1667">
          <cell r="C1667">
            <v>10758.799000000001</v>
          </cell>
          <cell r="D1667">
            <v>-4.9859999999999998</v>
          </cell>
          <cell r="G1667">
            <v>12850.847</v>
          </cell>
          <cell r="H1667">
            <v>-1.337</v>
          </cell>
        </row>
        <row r="1668">
          <cell r="C1668">
            <v>10762.248</v>
          </cell>
          <cell r="D1668">
            <v>-5.1970000000000001</v>
          </cell>
          <cell r="G1668">
            <v>12854.232</v>
          </cell>
          <cell r="H1668">
            <v>-0.93</v>
          </cell>
        </row>
        <row r="1669">
          <cell r="C1669">
            <v>10763.207</v>
          </cell>
          <cell r="D1669">
            <v>-5.0780000000000003</v>
          </cell>
          <cell r="G1669">
            <v>12865.361999999999</v>
          </cell>
          <cell r="H1669">
            <v>0.14799999999999999</v>
          </cell>
        </row>
        <row r="1670">
          <cell r="C1670">
            <v>10772.602000000001</v>
          </cell>
          <cell r="D1670">
            <v>-6.44</v>
          </cell>
          <cell r="G1670">
            <v>12876.049000000001</v>
          </cell>
          <cell r="H1670">
            <v>0.77900000000000003</v>
          </cell>
        </row>
        <row r="1671">
          <cell r="C1671">
            <v>10775.147999999999</v>
          </cell>
          <cell r="D1671">
            <v>-6.9779999999999998</v>
          </cell>
          <cell r="G1671">
            <v>12890.86</v>
          </cell>
          <cell r="H1671">
            <v>0.40100000000000002</v>
          </cell>
        </row>
        <row r="1672">
          <cell r="C1672">
            <v>10777.6</v>
          </cell>
          <cell r="D1672">
            <v>-7.3890000000000002</v>
          </cell>
          <cell r="G1672">
            <v>12907.486000000001</v>
          </cell>
          <cell r="H1672">
            <v>-2.2730000000000001</v>
          </cell>
        </row>
        <row r="1673">
          <cell r="C1673">
            <v>10779.949000000001</v>
          </cell>
          <cell r="D1673">
            <v>-7.6079999999999997</v>
          </cell>
          <cell r="G1673">
            <v>12917.539000000001</v>
          </cell>
          <cell r="H1673">
            <v>-5.2119999999999997</v>
          </cell>
        </row>
        <row r="1674">
          <cell r="C1674">
            <v>10782.459000000001</v>
          </cell>
          <cell r="D1674">
            <v>-7.8570000000000002</v>
          </cell>
          <cell r="G1674">
            <v>12922.12</v>
          </cell>
          <cell r="H1674">
            <v>-6.7750000000000004</v>
          </cell>
        </row>
        <row r="1675">
          <cell r="C1675">
            <v>10790.909</v>
          </cell>
          <cell r="D1675">
            <v>-8.4039999999999999</v>
          </cell>
          <cell r="G1675">
            <v>12925.173000000001</v>
          </cell>
          <cell r="H1675">
            <v>-7.8470000000000004</v>
          </cell>
        </row>
        <row r="1676">
          <cell r="C1676">
            <v>10795.569</v>
          </cell>
          <cell r="D1676">
            <v>-8.5749999999999993</v>
          </cell>
          <cell r="G1676">
            <v>12928.025</v>
          </cell>
          <cell r="H1676">
            <v>-8.6880000000000006</v>
          </cell>
        </row>
        <row r="1677">
          <cell r="C1677">
            <v>10799.938</v>
          </cell>
          <cell r="D1677">
            <v>-8.3610000000000007</v>
          </cell>
          <cell r="G1677">
            <v>12931.825000000001</v>
          </cell>
          <cell r="H1677">
            <v>-9.7469999999999999</v>
          </cell>
        </row>
        <row r="1678">
          <cell r="C1678">
            <v>10803.592000000001</v>
          </cell>
          <cell r="D1678">
            <v>-8.3109999999999999</v>
          </cell>
          <cell r="G1678">
            <v>12935.165000000001</v>
          </cell>
          <cell r="H1678">
            <v>-10.515000000000001</v>
          </cell>
        </row>
        <row r="1679">
          <cell r="C1679">
            <v>10806.224</v>
          </cell>
          <cell r="D1679">
            <v>-8.3740000000000006</v>
          </cell>
          <cell r="G1679">
            <v>12937.437</v>
          </cell>
          <cell r="H1679">
            <v>-10.933</v>
          </cell>
        </row>
        <row r="1680">
          <cell r="C1680">
            <v>10808.035</v>
          </cell>
          <cell r="D1680">
            <v>-8.2230000000000008</v>
          </cell>
          <cell r="G1680">
            <v>12940.248</v>
          </cell>
          <cell r="H1680">
            <v>-11.327</v>
          </cell>
        </row>
        <row r="1681">
          <cell r="C1681">
            <v>10812.004000000001</v>
          </cell>
          <cell r="D1681">
            <v>-7.6029999999999998</v>
          </cell>
          <cell r="G1681">
            <v>12943.179</v>
          </cell>
          <cell r="H1681">
            <v>-11.598000000000001</v>
          </cell>
        </row>
        <row r="1682">
          <cell r="C1682">
            <v>10816.103999999999</v>
          </cell>
          <cell r="D1682">
            <v>-6.9710000000000001</v>
          </cell>
          <cell r="G1682">
            <v>12946.397000000001</v>
          </cell>
          <cell r="H1682">
            <v>-11.709</v>
          </cell>
        </row>
        <row r="1683">
          <cell r="C1683">
            <v>10827.771000000001</v>
          </cell>
          <cell r="D1683">
            <v>-5.5839999999999996</v>
          </cell>
          <cell r="G1683">
            <v>12950.074000000001</v>
          </cell>
          <cell r="H1683">
            <v>-11.853</v>
          </cell>
        </row>
        <row r="1684">
          <cell r="C1684">
            <v>10837.054</v>
          </cell>
          <cell r="D1684">
            <v>-4.5119999999999996</v>
          </cell>
          <cell r="G1684">
            <v>12953.402</v>
          </cell>
          <cell r="H1684">
            <v>-11.77</v>
          </cell>
        </row>
        <row r="1685">
          <cell r="C1685">
            <v>10845.773999999999</v>
          </cell>
          <cell r="D1685">
            <v>-3.198</v>
          </cell>
          <cell r="G1685">
            <v>12956.465</v>
          </cell>
          <cell r="H1685">
            <v>-11.504</v>
          </cell>
        </row>
        <row r="1686">
          <cell r="C1686">
            <v>10856.976000000001</v>
          </cell>
          <cell r="D1686">
            <v>-1.59</v>
          </cell>
          <cell r="G1686">
            <v>12960.644</v>
          </cell>
          <cell r="H1686">
            <v>-10.999000000000001</v>
          </cell>
        </row>
        <row r="1687">
          <cell r="C1687">
            <v>10870.754999999999</v>
          </cell>
          <cell r="D1687">
            <v>0.25</v>
          </cell>
          <cell r="G1687">
            <v>12962.531999999999</v>
          </cell>
          <cell r="H1687">
            <v>-10.772</v>
          </cell>
        </row>
        <row r="1688">
          <cell r="C1688">
            <v>10886.326999999999</v>
          </cell>
          <cell r="D1688">
            <v>2.609</v>
          </cell>
          <cell r="G1688">
            <v>12965.717000000001</v>
          </cell>
          <cell r="H1688">
            <v>-10.097</v>
          </cell>
        </row>
        <row r="1689">
          <cell r="C1689">
            <v>10910.107</v>
          </cell>
          <cell r="D1689">
            <v>10.287000000000001</v>
          </cell>
          <cell r="G1689">
            <v>12968.504999999999</v>
          </cell>
          <cell r="H1689">
            <v>-9.43</v>
          </cell>
        </row>
        <row r="1690">
          <cell r="C1690">
            <v>10913.982</v>
          </cell>
          <cell r="D1690">
            <v>12.292</v>
          </cell>
          <cell r="G1690">
            <v>12971.227999999999</v>
          </cell>
          <cell r="H1690">
            <v>-8.5749999999999993</v>
          </cell>
        </row>
        <row r="1691">
          <cell r="C1691">
            <v>10915.858</v>
          </cell>
          <cell r="D1691">
            <v>13.262</v>
          </cell>
          <cell r="G1691">
            <v>12973.94</v>
          </cell>
          <cell r="H1691">
            <v>-7.6130000000000004</v>
          </cell>
        </row>
        <row r="1692">
          <cell r="C1692">
            <v>10917.741</v>
          </cell>
          <cell r="D1692">
            <v>14.218</v>
          </cell>
          <cell r="G1692">
            <v>12976.847</v>
          </cell>
          <cell r="H1692">
            <v>-6.5739999999999998</v>
          </cell>
        </row>
        <row r="1693">
          <cell r="C1693">
            <v>10919.34</v>
          </cell>
          <cell r="D1693">
            <v>15.06</v>
          </cell>
          <cell r="G1693">
            <v>12979.689</v>
          </cell>
          <cell r="H1693">
            <v>-5.3460000000000001</v>
          </cell>
        </row>
        <row r="1694">
          <cell r="C1694">
            <v>10920.619000000001</v>
          </cell>
          <cell r="D1694">
            <v>15.760999999999999</v>
          </cell>
          <cell r="G1694">
            <v>12991.263999999999</v>
          </cell>
          <cell r="H1694">
            <v>-1.101</v>
          </cell>
        </row>
        <row r="1695">
          <cell r="C1695">
            <v>10922.129000000001</v>
          </cell>
          <cell r="D1695">
            <v>16.535</v>
          </cell>
          <cell r="G1695">
            <v>13045.502</v>
          </cell>
          <cell r="H1695">
            <v>18.513999999999999</v>
          </cell>
        </row>
        <row r="1696">
          <cell r="C1696">
            <v>10923.696</v>
          </cell>
          <cell r="D1696">
            <v>17.286000000000001</v>
          </cell>
          <cell r="G1696">
            <v>13051.359</v>
          </cell>
          <cell r="H1696">
            <v>20.6</v>
          </cell>
        </row>
        <row r="1697">
          <cell r="C1697">
            <v>10926.221</v>
          </cell>
          <cell r="D1697">
            <v>18.617000000000001</v>
          </cell>
          <cell r="G1697">
            <v>13057.293</v>
          </cell>
          <cell r="H1697">
            <v>22.376999999999999</v>
          </cell>
        </row>
        <row r="1698">
          <cell r="C1698">
            <v>10927.946</v>
          </cell>
          <cell r="D1698">
            <v>19.596</v>
          </cell>
          <cell r="G1698">
            <v>13062.566000000001</v>
          </cell>
          <cell r="H1698">
            <v>23.966999999999999</v>
          </cell>
        </row>
        <row r="1699">
          <cell r="C1699">
            <v>10929.575000000001</v>
          </cell>
          <cell r="D1699">
            <v>20.459</v>
          </cell>
          <cell r="G1699">
            <v>13068.324000000001</v>
          </cell>
          <cell r="H1699">
            <v>25.571999999999999</v>
          </cell>
        </row>
        <row r="1700">
          <cell r="C1700">
            <v>10931.183000000001</v>
          </cell>
          <cell r="D1700">
            <v>21.265000000000001</v>
          </cell>
          <cell r="G1700">
            <v>13074.205</v>
          </cell>
          <cell r="H1700">
            <v>27.094000000000001</v>
          </cell>
        </row>
        <row r="1701">
          <cell r="C1701">
            <v>10933.178</v>
          </cell>
          <cell r="D1701">
            <v>22.234000000000002</v>
          </cell>
          <cell r="G1701">
            <v>13079.01</v>
          </cell>
          <cell r="H1701">
            <v>27.971</v>
          </cell>
        </row>
        <row r="1702">
          <cell r="C1702">
            <v>10934.959000000001</v>
          </cell>
          <cell r="D1702">
            <v>23.152999999999999</v>
          </cell>
          <cell r="G1702">
            <v>13084.806</v>
          </cell>
          <cell r="H1702">
            <v>28.369</v>
          </cell>
        </row>
        <row r="1703">
          <cell r="C1703">
            <v>10937.316999999999</v>
          </cell>
          <cell r="D1703">
            <v>24.108000000000001</v>
          </cell>
          <cell r="G1703">
            <v>13090.699000000001</v>
          </cell>
          <cell r="H1703">
            <v>28.407</v>
          </cell>
        </row>
        <row r="1704">
          <cell r="C1704">
            <v>10940.115</v>
          </cell>
          <cell r="D1704">
            <v>25.189</v>
          </cell>
          <cell r="G1704">
            <v>13096.334999999999</v>
          </cell>
          <cell r="H1704">
            <v>27.911000000000001</v>
          </cell>
        </row>
        <row r="1705">
          <cell r="C1705">
            <v>10943.395</v>
          </cell>
          <cell r="D1705">
            <v>26.503</v>
          </cell>
          <cell r="G1705">
            <v>13101.460999999999</v>
          </cell>
          <cell r="H1705">
            <v>26.936</v>
          </cell>
        </row>
        <row r="1706">
          <cell r="C1706">
            <v>10944.664000000001</v>
          </cell>
          <cell r="D1706">
            <v>26.989000000000001</v>
          </cell>
          <cell r="G1706">
            <v>13104.996999999999</v>
          </cell>
          <cell r="H1706">
            <v>26.149000000000001</v>
          </cell>
        </row>
        <row r="1707">
          <cell r="C1707">
            <v>10946.007</v>
          </cell>
          <cell r="D1707">
            <v>27.509</v>
          </cell>
          <cell r="G1707">
            <v>13113.6</v>
          </cell>
          <cell r="H1707">
            <v>23.402000000000001</v>
          </cell>
        </row>
        <row r="1708">
          <cell r="C1708">
            <v>10947.431</v>
          </cell>
          <cell r="D1708">
            <v>27.945</v>
          </cell>
          <cell r="G1708">
            <v>13124.788</v>
          </cell>
          <cell r="H1708">
            <v>19.827000000000002</v>
          </cell>
        </row>
        <row r="1709">
          <cell r="C1709">
            <v>10949.232</v>
          </cell>
          <cell r="D1709">
            <v>28.603999999999999</v>
          </cell>
          <cell r="G1709">
            <v>13145.348</v>
          </cell>
          <cell r="H1709">
            <v>11.901</v>
          </cell>
        </row>
        <row r="1710">
          <cell r="C1710">
            <v>10951.066999999999</v>
          </cell>
          <cell r="D1710">
            <v>29.286999999999999</v>
          </cell>
          <cell r="G1710">
            <v>13168.016</v>
          </cell>
          <cell r="H1710">
            <v>4.8499999999999996</v>
          </cell>
        </row>
        <row r="1711">
          <cell r="C1711">
            <v>10953.401</v>
          </cell>
          <cell r="D1711">
            <v>30.164999999999999</v>
          </cell>
          <cell r="G1711">
            <v>13191.334000000001</v>
          </cell>
          <cell r="H1711">
            <v>1.224</v>
          </cell>
        </row>
        <row r="1712">
          <cell r="C1712">
            <v>10955.592000000001</v>
          </cell>
          <cell r="D1712">
            <v>30.960999999999999</v>
          </cell>
          <cell r="G1712">
            <v>13218.249</v>
          </cell>
          <cell r="H1712">
            <v>3.2559999999999998</v>
          </cell>
        </row>
        <row r="1713">
          <cell r="C1713">
            <v>10956.721</v>
          </cell>
          <cell r="D1713">
            <v>31.234999999999999</v>
          </cell>
          <cell r="G1713">
            <v>13243.154</v>
          </cell>
          <cell r="H1713">
            <v>11.010999999999999</v>
          </cell>
        </row>
        <row r="1714">
          <cell r="C1714">
            <v>10958.087</v>
          </cell>
          <cell r="D1714">
            <v>31.576000000000001</v>
          </cell>
          <cell r="G1714">
            <v>13247.779</v>
          </cell>
          <cell r="H1714">
            <v>12.855</v>
          </cell>
        </row>
        <row r="1715">
          <cell r="C1715">
            <v>10959.272000000001</v>
          </cell>
          <cell r="D1715">
            <v>31.709</v>
          </cell>
          <cell r="G1715">
            <v>13253.638000000001</v>
          </cell>
          <cell r="H1715">
            <v>15.859</v>
          </cell>
        </row>
        <row r="1716">
          <cell r="C1716">
            <v>10960.609</v>
          </cell>
          <cell r="D1716">
            <v>31.687000000000001</v>
          </cell>
          <cell r="G1716">
            <v>13257.521000000001</v>
          </cell>
          <cell r="H1716">
            <v>17.629000000000001</v>
          </cell>
        </row>
        <row r="1717">
          <cell r="C1717">
            <v>10962.105</v>
          </cell>
          <cell r="D1717">
            <v>31.576000000000001</v>
          </cell>
          <cell r="G1717">
            <v>13260.299000000001</v>
          </cell>
          <cell r="H1717">
            <v>18.818999999999999</v>
          </cell>
        </row>
        <row r="1718">
          <cell r="C1718">
            <v>10965.424999999999</v>
          </cell>
          <cell r="D1718">
            <v>31.745999999999999</v>
          </cell>
          <cell r="G1718">
            <v>13264.706</v>
          </cell>
          <cell r="H1718">
            <v>20.45</v>
          </cell>
        </row>
        <row r="1719">
          <cell r="C1719">
            <v>10966.715</v>
          </cell>
          <cell r="D1719">
            <v>31.759</v>
          </cell>
          <cell r="G1719">
            <v>13268.558000000001</v>
          </cell>
          <cell r="H1719">
            <v>21.602</v>
          </cell>
        </row>
        <row r="1720">
          <cell r="C1720">
            <v>10969.474</v>
          </cell>
          <cell r="D1720">
            <v>31.765000000000001</v>
          </cell>
          <cell r="G1720">
            <v>13272.834000000001</v>
          </cell>
          <cell r="H1720">
            <v>22.613</v>
          </cell>
        </row>
        <row r="1721">
          <cell r="C1721">
            <v>10971.956</v>
          </cell>
          <cell r="D1721">
            <v>31.800999999999998</v>
          </cell>
          <cell r="G1721">
            <v>13277.307000000001</v>
          </cell>
          <cell r="H1721">
            <v>23.434000000000001</v>
          </cell>
        </row>
        <row r="1722">
          <cell r="C1722">
            <v>10973.645</v>
          </cell>
          <cell r="D1722">
            <v>31.773</v>
          </cell>
          <cell r="G1722">
            <v>13282.855</v>
          </cell>
          <cell r="H1722">
            <v>23.928999999999998</v>
          </cell>
        </row>
        <row r="1723">
          <cell r="C1723">
            <v>10975.973</v>
          </cell>
          <cell r="D1723">
            <v>31.73</v>
          </cell>
          <cell r="G1723">
            <v>13287.844999999999</v>
          </cell>
          <cell r="H1723">
            <v>24.05</v>
          </cell>
        </row>
        <row r="1724">
          <cell r="C1724">
            <v>10977.638000000001</v>
          </cell>
          <cell r="D1724">
            <v>31.605</v>
          </cell>
          <cell r="G1724">
            <v>13293.81</v>
          </cell>
          <cell r="H1724">
            <v>23.687999999999999</v>
          </cell>
        </row>
        <row r="1725">
          <cell r="C1725">
            <v>10979.619000000001</v>
          </cell>
          <cell r="D1725">
            <v>31.477</v>
          </cell>
          <cell r="G1725">
            <v>13300.07</v>
          </cell>
          <cell r="H1725">
            <v>22.27</v>
          </cell>
        </row>
        <row r="1726">
          <cell r="C1726">
            <v>10981.493</v>
          </cell>
          <cell r="D1726">
            <v>31.196000000000002</v>
          </cell>
          <cell r="G1726">
            <v>13310.637000000001</v>
          </cell>
          <cell r="H1726">
            <v>19.658000000000001</v>
          </cell>
        </row>
        <row r="1727">
          <cell r="C1727">
            <v>10983.224</v>
          </cell>
          <cell r="D1727">
            <v>30.937999999999999</v>
          </cell>
          <cell r="G1727">
            <v>13327.858</v>
          </cell>
          <cell r="H1727">
            <v>16.46</v>
          </cell>
        </row>
        <row r="1728">
          <cell r="C1728">
            <v>10985.245000000001</v>
          </cell>
          <cell r="D1728">
            <v>30.561</v>
          </cell>
          <cell r="G1728">
            <v>13350.159</v>
          </cell>
          <cell r="H1728">
            <v>12.717000000000001</v>
          </cell>
        </row>
        <row r="1729">
          <cell r="C1729">
            <v>10987.132</v>
          </cell>
          <cell r="D1729">
            <v>30.184000000000001</v>
          </cell>
          <cell r="G1729">
            <v>13374.314</v>
          </cell>
          <cell r="H1729">
            <v>8.4529999999999994</v>
          </cell>
        </row>
        <row r="1730">
          <cell r="C1730">
            <v>10989.248</v>
          </cell>
          <cell r="D1730">
            <v>29.538</v>
          </cell>
          <cell r="G1730">
            <v>13396.377</v>
          </cell>
          <cell r="H1730">
            <v>4.0060000000000002</v>
          </cell>
        </row>
        <row r="1731">
          <cell r="C1731">
            <v>10992.518</v>
          </cell>
          <cell r="D1731">
            <v>28.61</v>
          </cell>
          <cell r="G1731">
            <v>13402.44</v>
          </cell>
          <cell r="H1731">
            <v>2.597</v>
          </cell>
        </row>
        <row r="1732">
          <cell r="C1732">
            <v>10994.683000000001</v>
          </cell>
          <cell r="D1732">
            <v>27.920999999999999</v>
          </cell>
          <cell r="G1732">
            <v>13406.89</v>
          </cell>
          <cell r="H1732">
            <v>1.5649999999999999</v>
          </cell>
        </row>
        <row r="1733">
          <cell r="C1733">
            <v>10997.519</v>
          </cell>
          <cell r="D1733">
            <v>26.945</v>
          </cell>
          <cell r="G1733">
            <v>13411.156000000001</v>
          </cell>
          <cell r="H1733">
            <v>0.78100000000000003</v>
          </cell>
        </row>
        <row r="1734">
          <cell r="C1734">
            <v>10999.615</v>
          </cell>
          <cell r="D1734">
            <v>26.195</v>
          </cell>
          <cell r="G1734">
            <v>13415.689</v>
          </cell>
          <cell r="H1734">
            <v>0.22600000000000001</v>
          </cell>
        </row>
        <row r="1735">
          <cell r="C1735">
            <v>11001.298000000001</v>
          </cell>
          <cell r="D1735">
            <v>25.468</v>
          </cell>
          <cell r="G1735">
            <v>13420.046</v>
          </cell>
          <cell r="H1735">
            <v>-1.4E-2</v>
          </cell>
        </row>
        <row r="1736">
          <cell r="C1736">
            <v>11003.526</v>
          </cell>
          <cell r="D1736">
            <v>24.405000000000001</v>
          </cell>
          <cell r="G1736">
            <v>13425.183999999999</v>
          </cell>
          <cell r="H1736">
            <v>-0.214</v>
          </cell>
        </row>
        <row r="1737">
          <cell r="C1737">
            <v>11005.342000000001</v>
          </cell>
          <cell r="D1737">
            <v>23.568000000000001</v>
          </cell>
          <cell r="G1737">
            <v>13430.186</v>
          </cell>
          <cell r="H1737">
            <v>-0.23100000000000001</v>
          </cell>
        </row>
        <row r="1738">
          <cell r="C1738">
            <v>11007.447</v>
          </cell>
          <cell r="D1738">
            <v>22.527000000000001</v>
          </cell>
          <cell r="G1738">
            <v>13435.067999999999</v>
          </cell>
          <cell r="H1738">
            <v>8.6999999999999994E-2</v>
          </cell>
        </row>
        <row r="1739">
          <cell r="C1739">
            <v>11009.698</v>
          </cell>
          <cell r="D1739">
            <v>21.423999999999999</v>
          </cell>
          <cell r="G1739">
            <v>13440.636</v>
          </cell>
          <cell r="H1739">
            <v>0.79500000000000004</v>
          </cell>
        </row>
        <row r="1740">
          <cell r="C1740">
            <v>11011.112999999999</v>
          </cell>
          <cell r="D1740">
            <v>20.699000000000002</v>
          </cell>
          <cell r="G1740">
            <v>13447.016</v>
          </cell>
          <cell r="H1740">
            <v>1.857</v>
          </cell>
        </row>
        <row r="1741">
          <cell r="C1741">
            <v>11012.261</v>
          </cell>
          <cell r="D1741">
            <v>20.061</v>
          </cell>
          <cell r="G1741">
            <v>13451.950999999999</v>
          </cell>
          <cell r="H1741">
            <v>2.9470000000000001</v>
          </cell>
        </row>
        <row r="1742">
          <cell r="C1742">
            <v>11014.477999999999</v>
          </cell>
          <cell r="D1742">
            <v>18.867999999999999</v>
          </cell>
          <cell r="G1742">
            <v>13456.825999999999</v>
          </cell>
          <cell r="H1742">
            <v>4.1849999999999996</v>
          </cell>
        </row>
        <row r="1743">
          <cell r="C1743">
            <v>11016.151</v>
          </cell>
          <cell r="D1743">
            <v>17.934000000000001</v>
          </cell>
          <cell r="G1743">
            <v>13478.472</v>
          </cell>
          <cell r="H1743">
            <v>8.6790000000000003</v>
          </cell>
        </row>
        <row r="1744">
          <cell r="C1744">
            <v>11018.444</v>
          </cell>
          <cell r="D1744">
            <v>16.622</v>
          </cell>
          <cell r="G1744">
            <v>13498.540999999999</v>
          </cell>
          <cell r="H1744">
            <v>12.657999999999999</v>
          </cell>
        </row>
        <row r="1745">
          <cell r="C1745">
            <v>11027.191999999999</v>
          </cell>
          <cell r="D1745">
            <v>12.335000000000001</v>
          </cell>
          <cell r="G1745">
            <v>13507.349</v>
          </cell>
          <cell r="H1745">
            <v>14.111000000000001</v>
          </cell>
        </row>
        <row r="1746">
          <cell r="C1746">
            <v>11040.86</v>
          </cell>
          <cell r="D1746">
            <v>8.5050000000000008</v>
          </cell>
          <cell r="G1746">
            <v>13513.936</v>
          </cell>
          <cell r="H1746">
            <v>15.098000000000001</v>
          </cell>
        </row>
        <row r="1747">
          <cell r="C1747">
            <v>11058.119000000001</v>
          </cell>
          <cell r="D1747">
            <v>6.2809999999999997</v>
          </cell>
          <cell r="G1747">
            <v>13519.745999999999</v>
          </cell>
          <cell r="H1747">
            <v>15.932</v>
          </cell>
        </row>
        <row r="1748">
          <cell r="C1748">
            <v>11080.039000000001</v>
          </cell>
          <cell r="D1748">
            <v>4.7030000000000003</v>
          </cell>
          <cell r="G1748">
            <v>13525.267</v>
          </cell>
          <cell r="H1748">
            <v>16.478999999999999</v>
          </cell>
        </row>
        <row r="1749">
          <cell r="C1749">
            <v>11082.326999999999</v>
          </cell>
          <cell r="D1749">
            <v>4.6269999999999998</v>
          </cell>
          <cell r="G1749">
            <v>13530.722</v>
          </cell>
          <cell r="H1749">
            <v>16.59</v>
          </cell>
        </row>
        <row r="1750">
          <cell r="C1750">
            <v>11084.759</v>
          </cell>
          <cell r="D1750">
            <v>4.4050000000000002</v>
          </cell>
          <cell r="G1750">
            <v>13535.85</v>
          </cell>
          <cell r="H1750">
            <v>16.503</v>
          </cell>
        </row>
        <row r="1751">
          <cell r="C1751">
            <v>11092.521000000001</v>
          </cell>
          <cell r="D1751">
            <v>3.4809999999999999</v>
          </cell>
          <cell r="G1751">
            <v>13542.275</v>
          </cell>
          <cell r="H1751">
            <v>16.015000000000001</v>
          </cell>
        </row>
        <row r="1752">
          <cell r="C1752">
            <v>11097.351000000001</v>
          </cell>
          <cell r="D1752">
            <v>2.7240000000000002</v>
          </cell>
          <cell r="G1752">
            <v>13549.739</v>
          </cell>
          <cell r="H1752">
            <v>15.07</v>
          </cell>
        </row>
        <row r="1753">
          <cell r="C1753">
            <v>11100.913</v>
          </cell>
          <cell r="D1753">
            <v>2.2490000000000001</v>
          </cell>
          <cell r="G1753">
            <v>13565.807000000001</v>
          </cell>
          <cell r="H1753">
            <v>12.978</v>
          </cell>
        </row>
        <row r="1754">
          <cell r="C1754">
            <v>11105.009</v>
          </cell>
          <cell r="D1754">
            <v>1.5780000000000001</v>
          </cell>
          <cell r="G1754">
            <v>13589.999</v>
          </cell>
          <cell r="H1754">
            <v>8.7319999999999993</v>
          </cell>
        </row>
        <row r="1755">
          <cell r="C1755">
            <v>11111.031000000001</v>
          </cell>
          <cell r="D1755">
            <v>0.52300000000000002</v>
          </cell>
          <cell r="G1755">
            <v>13611.785</v>
          </cell>
          <cell r="H1755">
            <v>5.1440000000000001</v>
          </cell>
        </row>
        <row r="1756">
          <cell r="C1756">
            <v>11116.191999999999</v>
          </cell>
          <cell r="D1756">
            <v>-0.52600000000000002</v>
          </cell>
          <cell r="G1756">
            <v>13622.602999999999</v>
          </cell>
          <cell r="H1756">
            <v>3.359</v>
          </cell>
        </row>
        <row r="1757">
          <cell r="C1757">
            <v>11119.395</v>
          </cell>
          <cell r="D1757">
            <v>-0.89800000000000002</v>
          </cell>
          <cell r="G1757">
            <v>13629.368</v>
          </cell>
          <cell r="H1757">
            <v>2.1019999999999999</v>
          </cell>
        </row>
        <row r="1758">
          <cell r="C1758">
            <v>11123.383</v>
          </cell>
          <cell r="D1758">
            <v>-1.4670000000000001</v>
          </cell>
          <cell r="G1758">
            <v>13634.971</v>
          </cell>
          <cell r="H1758">
            <v>1.105</v>
          </cell>
        </row>
        <row r="1759">
          <cell r="C1759">
            <v>11125.978999999999</v>
          </cell>
          <cell r="D1759">
            <v>-1.8720000000000001</v>
          </cell>
          <cell r="G1759">
            <v>13641.353999999999</v>
          </cell>
          <cell r="H1759">
            <v>0.214</v>
          </cell>
        </row>
        <row r="1760">
          <cell r="C1760">
            <v>11128.097</v>
          </cell>
          <cell r="D1760">
            <v>-2.048</v>
          </cell>
          <cell r="G1760">
            <v>13647.691999999999</v>
          </cell>
          <cell r="H1760">
            <v>-0.442</v>
          </cell>
        </row>
        <row r="1761">
          <cell r="C1761">
            <v>11131.023999999999</v>
          </cell>
          <cell r="D1761">
            <v>-2.1179999999999999</v>
          </cell>
          <cell r="G1761">
            <v>13654.599</v>
          </cell>
          <cell r="H1761">
            <v>-0.91500000000000004</v>
          </cell>
        </row>
        <row r="1762">
          <cell r="C1762">
            <v>11133.288</v>
          </cell>
          <cell r="D1762">
            <v>-2.109</v>
          </cell>
          <cell r="G1762">
            <v>13659.852999999999</v>
          </cell>
          <cell r="H1762">
            <v>-1.0900000000000001</v>
          </cell>
        </row>
        <row r="1763">
          <cell r="C1763">
            <v>11136.941000000001</v>
          </cell>
          <cell r="D1763">
            <v>-2.359</v>
          </cell>
          <cell r="G1763">
            <v>13667.489</v>
          </cell>
          <cell r="H1763">
            <v>-1.544</v>
          </cell>
        </row>
        <row r="1764">
          <cell r="C1764">
            <v>11139.913</v>
          </cell>
          <cell r="D1764">
            <v>-2.5640000000000001</v>
          </cell>
          <cell r="G1764">
            <v>13674.313</v>
          </cell>
          <cell r="H1764">
            <v>-1.6120000000000001</v>
          </cell>
        </row>
        <row r="1765">
          <cell r="C1765">
            <v>11142.540999999999</v>
          </cell>
          <cell r="D1765">
            <v>-2.6829999999999998</v>
          </cell>
          <cell r="G1765">
            <v>13679.880999999999</v>
          </cell>
          <cell r="H1765">
            <v>-1.2070000000000001</v>
          </cell>
        </row>
        <row r="1766">
          <cell r="C1766">
            <v>11144.57</v>
          </cell>
          <cell r="D1766">
            <v>-2.5299999999999998</v>
          </cell>
          <cell r="G1766">
            <v>13687.982</v>
          </cell>
          <cell r="H1766">
            <v>-0.747</v>
          </cell>
        </row>
        <row r="1767">
          <cell r="C1767">
            <v>11148.433999999999</v>
          </cell>
          <cell r="D1767">
            <v>-2.3290000000000002</v>
          </cell>
          <cell r="G1767">
            <v>13695.955</v>
          </cell>
          <cell r="H1767">
            <v>-0.38100000000000001</v>
          </cell>
        </row>
        <row r="1768">
          <cell r="C1768">
            <v>11153.95</v>
          </cell>
          <cell r="D1768">
            <v>-1.915</v>
          </cell>
          <cell r="G1768">
            <v>13703.97</v>
          </cell>
          <cell r="H1768">
            <v>0.28599999999999998</v>
          </cell>
        </row>
        <row r="1769">
          <cell r="C1769">
            <v>11155.589</v>
          </cell>
          <cell r="D1769">
            <v>-1.8220000000000001</v>
          </cell>
          <cell r="G1769">
            <v>13711.326999999999</v>
          </cell>
          <cell r="H1769">
            <v>1.165</v>
          </cell>
        </row>
        <row r="1770">
          <cell r="C1770">
            <v>11157.192999999999</v>
          </cell>
          <cell r="D1770">
            <v>-1.6830000000000001</v>
          </cell>
          <cell r="G1770">
            <v>13720.83</v>
          </cell>
          <cell r="H1770">
            <v>2.3940000000000001</v>
          </cell>
        </row>
        <row r="1771">
          <cell r="C1771">
            <v>11159.698</v>
          </cell>
          <cell r="D1771">
            <v>-1.444</v>
          </cell>
          <cell r="G1771">
            <v>13731.4</v>
          </cell>
          <cell r="H1771">
            <v>3.2959999999999998</v>
          </cell>
        </row>
        <row r="1772">
          <cell r="C1772">
            <v>11161.944</v>
          </cell>
          <cell r="D1772">
            <v>-1.141</v>
          </cell>
          <cell r="G1772">
            <v>13759.942999999999</v>
          </cell>
          <cell r="H1772">
            <v>4.2469999999999999</v>
          </cell>
        </row>
        <row r="1773">
          <cell r="C1773">
            <v>11164.686</v>
          </cell>
          <cell r="D1773">
            <v>-0.78200000000000003</v>
          </cell>
          <cell r="G1773">
            <v>13773.291999999999</v>
          </cell>
          <cell r="H1773">
            <v>3.9140000000000001</v>
          </cell>
        </row>
        <row r="1774">
          <cell r="C1774">
            <v>11167.43</v>
          </cell>
          <cell r="D1774">
            <v>-0.33300000000000002</v>
          </cell>
          <cell r="G1774">
            <v>13780.652</v>
          </cell>
          <cell r="H1774">
            <v>3.456</v>
          </cell>
        </row>
        <row r="1775">
          <cell r="C1775">
            <v>11169.567999999999</v>
          </cell>
          <cell r="D1775">
            <v>-0.114</v>
          </cell>
          <cell r="G1775">
            <v>13788.195</v>
          </cell>
          <cell r="H1775">
            <v>3.395</v>
          </cell>
        </row>
        <row r="1776">
          <cell r="C1776">
            <v>11171.558999999999</v>
          </cell>
          <cell r="D1776">
            <v>0.20100000000000001</v>
          </cell>
          <cell r="G1776">
            <v>13794.620999999999</v>
          </cell>
          <cell r="H1776">
            <v>2.819</v>
          </cell>
        </row>
        <row r="1777">
          <cell r="C1777">
            <v>11173.423000000001</v>
          </cell>
          <cell r="D1777">
            <v>0.52300000000000002</v>
          </cell>
          <cell r="G1777">
            <v>13799.867</v>
          </cell>
          <cell r="H1777">
            <v>2.194</v>
          </cell>
        </row>
        <row r="1778">
          <cell r="C1778">
            <v>11175.316999999999</v>
          </cell>
          <cell r="D1778">
            <v>0.93700000000000006</v>
          </cell>
          <cell r="G1778">
            <v>13807.21</v>
          </cell>
          <cell r="H1778">
            <v>1.3779999999999999</v>
          </cell>
        </row>
        <row r="1779">
          <cell r="C1779">
            <v>11181.584000000001</v>
          </cell>
          <cell r="D1779">
            <v>2.1030000000000002</v>
          </cell>
          <cell r="G1779">
            <v>13813.790999999999</v>
          </cell>
          <cell r="H1779">
            <v>0.86699999999999999</v>
          </cell>
        </row>
        <row r="1780">
          <cell r="C1780">
            <v>11187.806</v>
          </cell>
          <cell r="D1780">
            <v>3.1160000000000001</v>
          </cell>
          <cell r="G1780">
            <v>13818.663</v>
          </cell>
          <cell r="H1780">
            <v>0.56999999999999995</v>
          </cell>
        </row>
        <row r="1781">
          <cell r="C1781">
            <v>11192.159</v>
          </cell>
          <cell r="D1781">
            <v>3.6150000000000002</v>
          </cell>
          <cell r="G1781">
            <v>13824.411</v>
          </cell>
          <cell r="H1781">
            <v>0.30599999999999999</v>
          </cell>
        </row>
        <row r="1782">
          <cell r="C1782">
            <v>11196.248</v>
          </cell>
          <cell r="D1782">
            <v>3.8580000000000001</v>
          </cell>
          <cell r="G1782">
            <v>13829.415999999999</v>
          </cell>
          <cell r="H1782">
            <v>-0.105</v>
          </cell>
        </row>
        <row r="1783">
          <cell r="C1783">
            <v>11203.975</v>
          </cell>
          <cell r="D1783">
            <v>3.7749999999999999</v>
          </cell>
          <cell r="G1783">
            <v>13836.574000000001</v>
          </cell>
          <cell r="H1783">
            <v>-0.45700000000000002</v>
          </cell>
        </row>
        <row r="1784">
          <cell r="C1784">
            <v>11212.771000000001</v>
          </cell>
          <cell r="D1784">
            <v>2.984</v>
          </cell>
          <cell r="G1784">
            <v>13842.11</v>
          </cell>
          <cell r="H1784">
            <v>-0.65400000000000003</v>
          </cell>
        </row>
        <row r="1785">
          <cell r="C1785">
            <v>11215.191999999999</v>
          </cell>
          <cell r="D1785">
            <v>2.6440000000000001</v>
          </cell>
          <cell r="G1785">
            <v>13846.888000000001</v>
          </cell>
          <cell r="H1785">
            <v>-0.76200000000000001</v>
          </cell>
        </row>
        <row r="1786">
          <cell r="C1786">
            <v>11217.679</v>
          </cell>
          <cell r="D1786">
            <v>2.194</v>
          </cell>
          <cell r="G1786">
            <v>13851.448</v>
          </cell>
          <cell r="H1786">
            <v>-0.95399999999999996</v>
          </cell>
        </row>
        <row r="1787">
          <cell r="C1787">
            <v>11219.351000000001</v>
          </cell>
          <cell r="D1787">
            <v>1.998</v>
          </cell>
          <cell r="G1787">
            <v>13857.503000000001</v>
          </cell>
          <cell r="H1787">
            <v>-1.419</v>
          </cell>
        </row>
        <row r="1788">
          <cell r="C1788">
            <v>11221.907999999999</v>
          </cell>
          <cell r="D1788">
            <v>1.6020000000000001</v>
          </cell>
          <cell r="G1788">
            <v>13863.209000000001</v>
          </cell>
          <cell r="H1788">
            <v>-1.8440000000000001</v>
          </cell>
        </row>
        <row r="1789">
          <cell r="C1789">
            <v>11223.948</v>
          </cell>
          <cell r="D1789">
            <v>1.347</v>
          </cell>
          <cell r="G1789">
            <v>13870.415000000001</v>
          </cell>
          <cell r="H1789">
            <v>-2.0840000000000001</v>
          </cell>
        </row>
        <row r="1790">
          <cell r="C1790">
            <v>11226.322</v>
          </cell>
          <cell r="D1790">
            <v>1.073</v>
          </cell>
          <cell r="G1790">
            <v>13875.915000000001</v>
          </cell>
          <cell r="H1790">
            <v>-2.3740000000000001</v>
          </cell>
        </row>
        <row r="1791">
          <cell r="C1791">
            <v>11228.291999999999</v>
          </cell>
          <cell r="D1791">
            <v>0.90300000000000002</v>
          </cell>
          <cell r="G1791">
            <v>13882.396000000001</v>
          </cell>
          <cell r="H1791">
            <v>-2.484</v>
          </cell>
        </row>
        <row r="1792">
          <cell r="C1792">
            <v>11230.142</v>
          </cell>
          <cell r="D1792">
            <v>0.72</v>
          </cell>
          <cell r="G1792">
            <v>13892.197</v>
          </cell>
          <cell r="H1792">
            <v>-2.9620000000000002</v>
          </cell>
        </row>
        <row r="1793">
          <cell r="C1793">
            <v>11232.134</v>
          </cell>
          <cell r="D1793">
            <v>0.624</v>
          </cell>
          <cell r="G1793">
            <v>13903.594999999999</v>
          </cell>
          <cell r="H1793">
            <v>-3.012</v>
          </cell>
        </row>
        <row r="1794">
          <cell r="C1794">
            <v>11234.7</v>
          </cell>
          <cell r="D1794">
            <v>0.53500000000000003</v>
          </cell>
          <cell r="G1794">
            <v>13920.78</v>
          </cell>
          <cell r="H1794">
            <v>-2.89</v>
          </cell>
        </row>
        <row r="1795">
          <cell r="C1795">
            <v>11238.716</v>
          </cell>
          <cell r="D1795">
            <v>0.55600000000000005</v>
          </cell>
          <cell r="G1795">
            <v>13928.304</v>
          </cell>
          <cell r="H1795">
            <v>-2.665</v>
          </cell>
        </row>
        <row r="1796">
          <cell r="C1796">
            <v>11242.485000000001</v>
          </cell>
          <cell r="D1796">
            <v>0.49399999999999999</v>
          </cell>
          <cell r="G1796">
            <v>13940.682000000001</v>
          </cell>
          <cell r="H1796">
            <v>-3.4390000000000001</v>
          </cell>
        </row>
        <row r="1797">
          <cell r="C1797">
            <v>11248.589</v>
          </cell>
          <cell r="D1797">
            <v>0.49199999999999999</v>
          </cell>
          <cell r="G1797">
            <v>13975.674999999999</v>
          </cell>
          <cell r="H1797">
            <v>-3.8479999999999999</v>
          </cell>
        </row>
        <row r="1798">
          <cell r="C1798">
            <v>11252.976000000001</v>
          </cell>
          <cell r="D1798">
            <v>0.34100000000000003</v>
          </cell>
          <cell r="G1798">
            <v>14015.993</v>
          </cell>
          <cell r="H1798">
            <v>-3.9649999999999999</v>
          </cell>
        </row>
        <row r="1799">
          <cell r="C1799">
            <v>11254.795</v>
          </cell>
          <cell r="D1799">
            <v>0.34200000000000003</v>
          </cell>
          <cell r="G1799">
            <v>14052.593000000001</v>
          </cell>
          <cell r="H1799">
            <v>-4.3120000000000003</v>
          </cell>
        </row>
        <row r="1800">
          <cell r="C1800">
            <v>11256.832</v>
          </cell>
          <cell r="D1800">
            <v>0.44</v>
          </cell>
          <cell r="G1800">
            <v>14082.423000000001</v>
          </cell>
          <cell r="H1800">
            <v>-4.0869999999999997</v>
          </cell>
        </row>
        <row r="1801">
          <cell r="C1801">
            <v>11259.191999999999</v>
          </cell>
          <cell r="D1801">
            <v>0.59299999999999997</v>
          </cell>
          <cell r="G1801">
            <v>14101.166999999999</v>
          </cell>
          <cell r="H1801">
            <v>-3.5960000000000001</v>
          </cell>
        </row>
        <row r="1802">
          <cell r="C1802">
            <v>11262.144</v>
          </cell>
          <cell r="D1802">
            <v>0.752</v>
          </cell>
          <cell r="G1802">
            <v>14106.602999999999</v>
          </cell>
          <cell r="H1802">
            <v>-3.552</v>
          </cell>
        </row>
        <row r="1803">
          <cell r="C1803">
            <v>11263.513000000001</v>
          </cell>
          <cell r="D1803">
            <v>0.76500000000000001</v>
          </cell>
          <cell r="G1803">
            <v>14111.896000000001</v>
          </cell>
          <cell r="H1803">
            <v>-3.68</v>
          </cell>
        </row>
        <row r="1804">
          <cell r="C1804">
            <v>11266.776</v>
          </cell>
          <cell r="D1804">
            <v>0.99099999999999999</v>
          </cell>
          <cell r="G1804">
            <v>14117.933000000001</v>
          </cell>
          <cell r="H1804">
            <v>-3.7269999999999999</v>
          </cell>
        </row>
        <row r="1805">
          <cell r="C1805">
            <v>11269.464</v>
          </cell>
          <cell r="D1805">
            <v>1.1539999999999999</v>
          </cell>
          <cell r="G1805">
            <v>14124.103999999999</v>
          </cell>
          <cell r="H1805">
            <v>-3.95</v>
          </cell>
        </row>
        <row r="1806">
          <cell r="C1806">
            <v>11272.41</v>
          </cell>
          <cell r="D1806">
            <v>1.304</v>
          </cell>
          <cell r="G1806">
            <v>14130.123</v>
          </cell>
          <cell r="H1806">
            <v>-3.9849999999999999</v>
          </cell>
        </row>
        <row r="1807">
          <cell r="C1807">
            <v>11275.61</v>
          </cell>
          <cell r="D1807">
            <v>1.446</v>
          </cell>
          <cell r="G1807">
            <v>14135.284</v>
          </cell>
          <cell r="H1807">
            <v>-3.9470000000000001</v>
          </cell>
        </row>
        <row r="1808">
          <cell r="C1808">
            <v>11278.057000000001</v>
          </cell>
          <cell r="D1808">
            <v>1.56</v>
          </cell>
          <cell r="G1808">
            <v>14142.003000000001</v>
          </cell>
          <cell r="H1808">
            <v>-3.907</v>
          </cell>
        </row>
        <row r="1809">
          <cell r="C1809">
            <v>11280.616</v>
          </cell>
          <cell r="D1809">
            <v>1.915</v>
          </cell>
          <cell r="G1809">
            <v>14146.554</v>
          </cell>
          <cell r="H1809">
            <v>-3.7770000000000001</v>
          </cell>
        </row>
        <row r="1810">
          <cell r="C1810">
            <v>11284.52</v>
          </cell>
          <cell r="D1810">
            <v>2.4060000000000001</v>
          </cell>
          <cell r="G1810">
            <v>14151.23</v>
          </cell>
          <cell r="H1810">
            <v>-3.5619999999999998</v>
          </cell>
        </row>
        <row r="1811">
          <cell r="C1811">
            <v>11288.509</v>
          </cell>
          <cell r="D1811">
            <v>2.8690000000000002</v>
          </cell>
          <cell r="G1811">
            <v>14154.183000000001</v>
          </cell>
          <cell r="H1811">
            <v>-3.403</v>
          </cell>
        </row>
        <row r="1812">
          <cell r="C1812">
            <v>11296.517</v>
          </cell>
          <cell r="D1812">
            <v>3.448</v>
          </cell>
          <cell r="G1812">
            <v>14154.195</v>
          </cell>
          <cell r="H1812">
            <v>-3.9540000000000002</v>
          </cell>
        </row>
        <row r="1813">
          <cell r="C1813">
            <v>11307.712</v>
          </cell>
          <cell r="D1813">
            <v>3.3780000000000001</v>
          </cell>
          <cell r="G1813">
            <v>14165.058999999999</v>
          </cell>
          <cell r="H1813">
            <v>-3.5880000000000001</v>
          </cell>
        </row>
        <row r="1814">
          <cell r="C1814">
            <v>11312.498</v>
          </cell>
          <cell r="D1814">
            <v>3.4220000000000002</v>
          </cell>
          <cell r="G1814">
            <v>14173.927</v>
          </cell>
          <cell r="H1814">
            <v>-2.8010000000000002</v>
          </cell>
        </row>
        <row r="1815">
          <cell r="C1815">
            <v>11315.433999999999</v>
          </cell>
          <cell r="D1815">
            <v>3.5019999999999998</v>
          </cell>
          <cell r="G1815">
            <v>14183.852999999999</v>
          </cell>
          <cell r="H1815">
            <v>-2.1349999999999998</v>
          </cell>
        </row>
        <row r="1816">
          <cell r="C1816">
            <v>11318.31</v>
          </cell>
          <cell r="D1816">
            <v>3.57</v>
          </cell>
          <cell r="G1816">
            <v>14192.076999999999</v>
          </cell>
          <cell r="H1816">
            <v>-1.655</v>
          </cell>
        </row>
        <row r="1817">
          <cell r="C1817">
            <v>11320.414000000001</v>
          </cell>
          <cell r="D1817">
            <v>3.5779999999999998</v>
          </cell>
          <cell r="G1817">
            <v>14208.323</v>
          </cell>
          <cell r="H1817">
            <v>-0.24099999999999999</v>
          </cell>
        </row>
        <row r="1818">
          <cell r="C1818">
            <v>11322.924000000001</v>
          </cell>
          <cell r="D1818">
            <v>3.4729999999999999</v>
          </cell>
          <cell r="G1818">
            <v>14226.902</v>
          </cell>
          <cell r="H1818">
            <v>1.373</v>
          </cell>
        </row>
        <row r="1819">
          <cell r="C1819">
            <v>11325.960999999999</v>
          </cell>
          <cell r="D1819">
            <v>3.4060000000000001</v>
          </cell>
          <cell r="G1819">
            <v>14241.486000000001</v>
          </cell>
          <cell r="H1819">
            <v>1.948</v>
          </cell>
        </row>
        <row r="1820">
          <cell r="C1820">
            <v>11337.493</v>
          </cell>
          <cell r="D1820">
            <v>2.895</v>
          </cell>
          <cell r="G1820">
            <v>14247.753000000001</v>
          </cell>
          <cell r="H1820">
            <v>2.125</v>
          </cell>
        </row>
        <row r="1821">
          <cell r="C1821">
            <v>11352.413</v>
          </cell>
          <cell r="D1821">
            <v>2.4609999999999999</v>
          </cell>
          <cell r="G1821">
            <v>14253.584999999999</v>
          </cell>
          <cell r="H1821">
            <v>2.3220000000000001</v>
          </cell>
        </row>
        <row r="1822">
          <cell r="C1822">
            <v>11354.303</v>
          </cell>
          <cell r="D1822">
            <v>2.2909999999999999</v>
          </cell>
          <cell r="G1822">
            <v>14258.282999999999</v>
          </cell>
          <cell r="H1822">
            <v>2.2170000000000001</v>
          </cell>
        </row>
        <row r="1823">
          <cell r="C1823">
            <v>11355.512000000001</v>
          </cell>
          <cell r="D1823">
            <v>2.4889999999999999</v>
          </cell>
          <cell r="G1823">
            <v>14267.112999999999</v>
          </cell>
          <cell r="H1823">
            <v>2.0110000000000001</v>
          </cell>
        </row>
        <row r="1824">
          <cell r="C1824">
            <v>11356.004000000001</v>
          </cell>
          <cell r="D1824">
            <v>2.5259999999999998</v>
          </cell>
          <cell r="G1824">
            <v>14273.589</v>
          </cell>
          <cell r="H1824">
            <v>1.8620000000000001</v>
          </cell>
        </row>
        <row r="1825">
          <cell r="C1825">
            <v>11369.182000000001</v>
          </cell>
          <cell r="D1825">
            <v>2.6850000000000001</v>
          </cell>
          <cell r="G1825">
            <v>14306.064</v>
          </cell>
          <cell r="H1825">
            <v>0.67400000000000004</v>
          </cell>
        </row>
        <row r="1826">
          <cell r="C1826">
            <v>11383.554</v>
          </cell>
          <cell r="D1826">
            <v>3.5</v>
          </cell>
          <cell r="G1826">
            <v>14343.297</v>
          </cell>
          <cell r="H1826">
            <v>-0.34399999999999997</v>
          </cell>
        </row>
        <row r="1827">
          <cell r="C1827">
            <v>11385.645</v>
          </cell>
          <cell r="D1827">
            <v>3.7010000000000001</v>
          </cell>
          <cell r="G1827">
            <v>14364.257</v>
          </cell>
          <cell r="H1827">
            <v>-0.88300000000000001</v>
          </cell>
        </row>
        <row r="1828">
          <cell r="C1828">
            <v>11388</v>
          </cell>
          <cell r="D1828">
            <v>3.8719999999999999</v>
          </cell>
          <cell r="G1828">
            <v>14370.303</v>
          </cell>
          <cell r="H1828">
            <v>-0.88600000000000001</v>
          </cell>
        </row>
        <row r="1829">
          <cell r="C1829">
            <v>11390.718000000001</v>
          </cell>
          <cell r="D1829">
            <v>4.016</v>
          </cell>
          <cell r="G1829">
            <v>14377.145</v>
          </cell>
          <cell r="H1829">
            <v>-0.79600000000000004</v>
          </cell>
        </row>
        <row r="1830">
          <cell r="C1830">
            <v>11393.083000000001</v>
          </cell>
          <cell r="D1830">
            <v>4.2169999999999996</v>
          </cell>
          <cell r="G1830">
            <v>14384.076999999999</v>
          </cell>
          <cell r="H1830">
            <v>-0.78200000000000003</v>
          </cell>
        </row>
        <row r="1831">
          <cell r="C1831">
            <v>11395.093000000001</v>
          </cell>
          <cell r="D1831">
            <v>4.2649999999999997</v>
          </cell>
          <cell r="G1831">
            <v>14404.643</v>
          </cell>
          <cell r="H1831">
            <v>-0.83</v>
          </cell>
        </row>
        <row r="1832">
          <cell r="C1832">
            <v>11399.084000000001</v>
          </cell>
          <cell r="D1832">
            <v>4.38</v>
          </cell>
          <cell r="G1832">
            <v>14425.235000000001</v>
          </cell>
          <cell r="H1832">
            <v>-1.2569999999999999</v>
          </cell>
        </row>
        <row r="1833">
          <cell r="C1833">
            <v>11402.418</v>
          </cell>
          <cell r="D1833">
            <v>4.5190000000000001</v>
          </cell>
          <cell r="G1833">
            <v>14445.69</v>
          </cell>
          <cell r="H1833">
            <v>-1.6279999999999999</v>
          </cell>
        </row>
        <row r="1834">
          <cell r="C1834">
            <v>11404.521000000001</v>
          </cell>
          <cell r="D1834">
            <v>4.6040000000000001</v>
          </cell>
          <cell r="G1834">
            <v>14470.438</v>
          </cell>
          <cell r="H1834">
            <v>-1.8340000000000001</v>
          </cell>
        </row>
        <row r="1835">
          <cell r="C1835">
            <v>11406.891</v>
          </cell>
          <cell r="D1835">
            <v>4.6769999999999996</v>
          </cell>
          <cell r="G1835">
            <v>14496.184999999999</v>
          </cell>
          <cell r="H1835">
            <v>-2.9409999999999998</v>
          </cell>
        </row>
        <row r="1836">
          <cell r="C1836">
            <v>11409.564</v>
          </cell>
          <cell r="D1836">
            <v>4.7670000000000003</v>
          </cell>
          <cell r="G1836">
            <v>14523.572</v>
          </cell>
          <cell r="H1836">
            <v>-4.2729999999999997</v>
          </cell>
        </row>
        <row r="1837">
          <cell r="C1837">
            <v>11411.757</v>
          </cell>
          <cell r="D1837">
            <v>4.8319999999999999</v>
          </cell>
          <cell r="G1837">
            <v>14539.893</v>
          </cell>
          <cell r="H1837">
            <v>-5.3540000000000001</v>
          </cell>
        </row>
        <row r="1838">
          <cell r="C1838">
            <v>11414.027</v>
          </cell>
          <cell r="D1838">
            <v>4.9180000000000001</v>
          </cell>
          <cell r="G1838">
            <v>14546.790999999999</v>
          </cell>
          <cell r="H1838">
            <v>-5.6260000000000003</v>
          </cell>
        </row>
        <row r="1839">
          <cell r="C1839">
            <v>11417.575000000001</v>
          </cell>
          <cell r="D1839">
            <v>5.03</v>
          </cell>
          <cell r="G1839">
            <v>14555.11</v>
          </cell>
          <cell r="H1839">
            <v>-6.1210000000000004</v>
          </cell>
        </row>
        <row r="1840">
          <cell r="C1840">
            <v>11421.936</v>
          </cell>
          <cell r="D1840">
            <v>5.1630000000000003</v>
          </cell>
          <cell r="G1840">
            <v>14563.483</v>
          </cell>
          <cell r="H1840">
            <v>-6.4619999999999997</v>
          </cell>
        </row>
        <row r="1841">
          <cell r="C1841">
            <v>11425.95</v>
          </cell>
          <cell r="D1841">
            <v>5.2249999999999996</v>
          </cell>
          <cell r="G1841">
            <v>14568.716</v>
          </cell>
          <cell r="H1841">
            <v>-6.66</v>
          </cell>
        </row>
        <row r="1842">
          <cell r="C1842">
            <v>11429.540999999999</v>
          </cell>
          <cell r="D1842">
            <v>5.28</v>
          </cell>
          <cell r="G1842">
            <v>14577.187</v>
          </cell>
          <cell r="H1842">
            <v>-6.9139999999999997</v>
          </cell>
        </row>
        <row r="1843">
          <cell r="C1843">
            <v>11432.843999999999</v>
          </cell>
          <cell r="D1843">
            <v>5.3010000000000002</v>
          </cell>
          <cell r="G1843">
            <v>14586.834999999999</v>
          </cell>
          <cell r="H1843">
            <v>-7.18</v>
          </cell>
        </row>
        <row r="1844">
          <cell r="C1844">
            <v>11436.494000000001</v>
          </cell>
          <cell r="D1844">
            <v>5.25</v>
          </cell>
          <cell r="G1844">
            <v>14596.495999999999</v>
          </cell>
          <cell r="H1844">
            <v>-7.2080000000000002</v>
          </cell>
        </row>
        <row r="1845">
          <cell r="C1845">
            <v>11442.428</v>
          </cell>
          <cell r="D1845">
            <v>5.0609999999999999</v>
          </cell>
          <cell r="G1845">
            <v>14603.708000000001</v>
          </cell>
          <cell r="H1845">
            <v>-7.16</v>
          </cell>
        </row>
        <row r="1846">
          <cell r="C1846">
            <v>11455.65</v>
          </cell>
          <cell r="D1846">
            <v>4.5590000000000002</v>
          </cell>
          <cell r="G1846">
            <v>14610.901</v>
          </cell>
          <cell r="H1846">
            <v>-7.0250000000000004</v>
          </cell>
        </row>
        <row r="1847">
          <cell r="C1847">
            <v>11468.431</v>
          </cell>
          <cell r="D1847">
            <v>4.3220000000000001</v>
          </cell>
          <cell r="G1847">
            <v>14617.56</v>
          </cell>
          <cell r="H1847">
            <v>-6.7220000000000004</v>
          </cell>
        </row>
        <row r="1848">
          <cell r="C1848">
            <v>11516.433999999999</v>
          </cell>
          <cell r="D1848">
            <v>4.0439999999999996</v>
          </cell>
          <cell r="G1848">
            <v>14626.116</v>
          </cell>
          <cell r="H1848">
            <v>-6.391</v>
          </cell>
        </row>
        <row r="1849">
          <cell r="C1849">
            <v>11543.777</v>
          </cell>
          <cell r="D1849">
            <v>3.7069999999999999</v>
          </cell>
          <cell r="G1849">
            <v>14634.737999999999</v>
          </cell>
          <cell r="H1849">
            <v>-5.7750000000000004</v>
          </cell>
        </row>
        <row r="1850">
          <cell r="C1850">
            <v>11568.794</v>
          </cell>
          <cell r="D1850">
            <v>0.94899999999999995</v>
          </cell>
          <cell r="G1850">
            <v>14645.455</v>
          </cell>
          <cell r="H1850">
            <v>-4.8840000000000003</v>
          </cell>
        </row>
        <row r="1851">
          <cell r="C1851">
            <v>11585.566999999999</v>
          </cell>
          <cell r="D1851">
            <v>-5.0019999999999998</v>
          </cell>
          <cell r="G1851">
            <v>14654.07</v>
          </cell>
          <cell r="H1851">
            <v>-4.4720000000000004</v>
          </cell>
        </row>
        <row r="1852">
          <cell r="C1852">
            <v>11591.754999999999</v>
          </cell>
          <cell r="D1852">
            <v>-8.3219999999999992</v>
          </cell>
          <cell r="G1852">
            <v>14668.672</v>
          </cell>
          <cell r="H1852">
            <v>-3.488</v>
          </cell>
        </row>
        <row r="1853">
          <cell r="C1853">
            <v>11600.819</v>
          </cell>
          <cell r="D1853">
            <v>-14.253</v>
          </cell>
          <cell r="G1853">
            <v>14681.869000000001</v>
          </cell>
          <cell r="H1853">
            <v>-2.6819999999999999</v>
          </cell>
        </row>
        <row r="1854">
          <cell r="C1854">
            <v>11602.978999999999</v>
          </cell>
          <cell r="D1854">
            <v>-15.884</v>
          </cell>
          <cell r="G1854">
            <v>14687.322</v>
          </cell>
          <cell r="H1854">
            <v>-2.5539999999999998</v>
          </cell>
        </row>
        <row r="1855">
          <cell r="C1855">
            <v>11604.445</v>
          </cell>
          <cell r="D1855">
            <v>-16.974</v>
          </cell>
          <cell r="G1855">
            <v>14692.531999999999</v>
          </cell>
          <cell r="H1855">
            <v>-2.5009999999999999</v>
          </cell>
        </row>
        <row r="1856">
          <cell r="C1856">
            <v>11605.873</v>
          </cell>
          <cell r="D1856">
            <v>-17.952999999999999</v>
          </cell>
          <cell r="G1856">
            <v>14699.189</v>
          </cell>
          <cell r="H1856">
            <v>-2.4329999999999998</v>
          </cell>
        </row>
        <row r="1857">
          <cell r="C1857">
            <v>11607.402</v>
          </cell>
          <cell r="D1857">
            <v>-18.989000000000001</v>
          </cell>
          <cell r="G1857">
            <v>14704.849</v>
          </cell>
          <cell r="H1857">
            <v>-2.448</v>
          </cell>
        </row>
        <row r="1858">
          <cell r="C1858">
            <v>11609.164000000001</v>
          </cell>
          <cell r="D1858">
            <v>-20.006</v>
          </cell>
          <cell r="G1858">
            <v>14729.358</v>
          </cell>
          <cell r="H1858">
            <v>-2.169</v>
          </cell>
        </row>
        <row r="1859">
          <cell r="C1859">
            <v>11610.966</v>
          </cell>
          <cell r="D1859">
            <v>-21.041</v>
          </cell>
          <cell r="G1859">
            <v>14746.174000000001</v>
          </cell>
          <cell r="H1859">
            <v>-2.0539999999999998</v>
          </cell>
        </row>
        <row r="1860">
          <cell r="C1860">
            <v>11612.805</v>
          </cell>
          <cell r="D1860">
            <v>-22.132000000000001</v>
          </cell>
          <cell r="G1860">
            <v>14775.166999999999</v>
          </cell>
          <cell r="H1860">
            <v>-2.3039999999999998</v>
          </cell>
        </row>
        <row r="1861">
          <cell r="C1861">
            <v>11615.262000000001</v>
          </cell>
          <cell r="D1861">
            <v>-23.212</v>
          </cell>
          <cell r="G1861">
            <v>14782.35</v>
          </cell>
          <cell r="H1861">
            <v>-2.9180000000000001</v>
          </cell>
        </row>
        <row r="1862">
          <cell r="C1862">
            <v>11617.501</v>
          </cell>
          <cell r="D1862">
            <v>-24.074999999999999</v>
          </cell>
          <cell r="G1862">
            <v>14786.553</v>
          </cell>
          <cell r="H1862">
            <v>-3.1219999999999999</v>
          </cell>
        </row>
        <row r="1863">
          <cell r="C1863">
            <v>11619.419</v>
          </cell>
          <cell r="D1863">
            <v>-24.587</v>
          </cell>
          <cell r="G1863">
            <v>14791.624</v>
          </cell>
          <cell r="H1863">
            <v>-3.3109999999999999</v>
          </cell>
        </row>
        <row r="1864">
          <cell r="C1864">
            <v>11622.151</v>
          </cell>
          <cell r="D1864">
            <v>-25.312000000000001</v>
          </cell>
          <cell r="G1864">
            <v>14798.412</v>
          </cell>
          <cell r="H1864">
            <v>-3.7450000000000001</v>
          </cell>
        </row>
        <row r="1865">
          <cell r="C1865">
            <v>11625.111999999999</v>
          </cell>
          <cell r="D1865">
            <v>-25.719000000000001</v>
          </cell>
          <cell r="G1865">
            <v>14804.797</v>
          </cell>
          <cell r="H1865">
            <v>-4.2729999999999997</v>
          </cell>
        </row>
        <row r="1866">
          <cell r="C1866">
            <v>11627.870999999999</v>
          </cell>
          <cell r="D1866">
            <v>-26.041</v>
          </cell>
          <cell r="G1866">
            <v>14808.331</v>
          </cell>
          <cell r="H1866">
            <v>-4.5380000000000003</v>
          </cell>
        </row>
        <row r="1867">
          <cell r="C1867">
            <v>11630.315000000001</v>
          </cell>
          <cell r="D1867">
            <v>-25.937000000000001</v>
          </cell>
          <cell r="G1867">
            <v>14811.787</v>
          </cell>
          <cell r="H1867">
            <v>-4.694</v>
          </cell>
        </row>
        <row r="1868">
          <cell r="C1868">
            <v>11632.214</v>
          </cell>
          <cell r="D1868">
            <v>-25.789000000000001</v>
          </cell>
          <cell r="G1868">
            <v>14814.91</v>
          </cell>
          <cell r="H1868">
            <v>-4.8479999999999999</v>
          </cell>
        </row>
        <row r="1869">
          <cell r="C1869">
            <v>11633.986999999999</v>
          </cell>
          <cell r="D1869">
            <v>-25.599</v>
          </cell>
          <cell r="G1869">
            <v>14822.028</v>
          </cell>
          <cell r="H1869">
            <v>-5.157</v>
          </cell>
        </row>
        <row r="1870">
          <cell r="C1870">
            <v>11636.482</v>
          </cell>
          <cell r="D1870">
            <v>-25.123999999999999</v>
          </cell>
          <cell r="G1870">
            <v>14831.557000000001</v>
          </cell>
          <cell r="H1870">
            <v>-5.5540000000000003</v>
          </cell>
        </row>
        <row r="1871">
          <cell r="C1871">
            <v>11640.133</v>
          </cell>
          <cell r="D1871">
            <v>-24.218</v>
          </cell>
          <cell r="G1871">
            <v>14837.942999999999</v>
          </cell>
          <cell r="H1871">
            <v>-5.7889999999999997</v>
          </cell>
        </row>
        <row r="1872">
          <cell r="C1872">
            <v>11643.290999999999</v>
          </cell>
          <cell r="D1872">
            <v>-23.067</v>
          </cell>
          <cell r="G1872">
            <v>14841.916999999999</v>
          </cell>
          <cell r="H1872">
            <v>-5.8540000000000001</v>
          </cell>
        </row>
        <row r="1873">
          <cell r="C1873">
            <v>11645.825999999999</v>
          </cell>
          <cell r="D1873">
            <v>-21.998000000000001</v>
          </cell>
          <cell r="G1873">
            <v>14846.136</v>
          </cell>
          <cell r="H1873">
            <v>-5.9</v>
          </cell>
        </row>
        <row r="1874">
          <cell r="C1874">
            <v>11648.047</v>
          </cell>
          <cell r="D1874">
            <v>-20.715</v>
          </cell>
          <cell r="G1874">
            <v>14852.96</v>
          </cell>
          <cell r="H1874">
            <v>-6.0780000000000003</v>
          </cell>
        </row>
        <row r="1875">
          <cell r="C1875">
            <v>11650.868</v>
          </cell>
          <cell r="D1875">
            <v>-19.071999999999999</v>
          </cell>
          <cell r="G1875">
            <v>14862.594999999999</v>
          </cell>
          <cell r="H1875">
            <v>-6.2750000000000004</v>
          </cell>
        </row>
        <row r="1876">
          <cell r="C1876">
            <v>11657.48</v>
          </cell>
          <cell r="D1876">
            <v>-15.489000000000001</v>
          </cell>
          <cell r="G1876">
            <v>14869.429</v>
          </cell>
          <cell r="H1876">
            <v>-6.3710000000000004</v>
          </cell>
        </row>
        <row r="1877">
          <cell r="C1877">
            <v>11664.279</v>
          </cell>
          <cell r="D1877">
            <v>-12.635</v>
          </cell>
          <cell r="G1877">
            <v>14876.128000000001</v>
          </cell>
          <cell r="H1877">
            <v>-6.4459999999999997</v>
          </cell>
        </row>
        <row r="1878">
          <cell r="C1878">
            <v>11672.128000000001</v>
          </cell>
          <cell r="D1878">
            <v>-9.8729999999999993</v>
          </cell>
          <cell r="G1878">
            <v>14882.062</v>
          </cell>
          <cell r="H1878">
            <v>-6.51</v>
          </cell>
        </row>
        <row r="1879">
          <cell r="C1879">
            <v>11680.441999999999</v>
          </cell>
          <cell r="D1879">
            <v>-8.1050000000000004</v>
          </cell>
          <cell r="G1879">
            <v>14886.852000000001</v>
          </cell>
          <cell r="H1879">
            <v>-6.5330000000000004</v>
          </cell>
        </row>
        <row r="1880">
          <cell r="C1880">
            <v>11691.4</v>
          </cell>
          <cell r="D1880">
            <v>-7.4109999999999996</v>
          </cell>
          <cell r="G1880">
            <v>14891.929</v>
          </cell>
          <cell r="H1880">
            <v>-6.46</v>
          </cell>
        </row>
        <row r="1881">
          <cell r="C1881">
            <v>11699.6</v>
          </cell>
          <cell r="D1881">
            <v>-8.0779999999999994</v>
          </cell>
          <cell r="G1881">
            <v>14895.598</v>
          </cell>
          <cell r="H1881">
            <v>-6.46</v>
          </cell>
        </row>
        <row r="1882">
          <cell r="C1882">
            <v>11711.007</v>
          </cell>
          <cell r="D1882">
            <v>-10.333</v>
          </cell>
          <cell r="G1882">
            <v>14901.016</v>
          </cell>
          <cell r="H1882">
            <v>-6.3490000000000002</v>
          </cell>
        </row>
        <row r="1883">
          <cell r="C1883">
            <v>11723.742</v>
          </cell>
          <cell r="D1883">
            <v>-14.02</v>
          </cell>
          <cell r="G1883">
            <v>14906.263000000001</v>
          </cell>
          <cell r="H1883">
            <v>-6.3019999999999996</v>
          </cell>
        </row>
        <row r="1884">
          <cell r="C1884">
            <v>11739.447</v>
          </cell>
          <cell r="D1884">
            <v>-19.09</v>
          </cell>
          <cell r="G1884">
            <v>14913.512000000001</v>
          </cell>
          <cell r="H1884">
            <v>-6.0229999999999997</v>
          </cell>
        </row>
        <row r="1885">
          <cell r="C1885">
            <v>11758.602999999999</v>
          </cell>
          <cell r="D1885">
            <v>-24.187000000000001</v>
          </cell>
          <cell r="G1885">
            <v>14915.775</v>
          </cell>
          <cell r="H1885">
            <v>-5.9939999999999998</v>
          </cell>
        </row>
        <row r="1886">
          <cell r="C1886">
            <v>11780.223</v>
          </cell>
          <cell r="D1886">
            <v>-26.251000000000001</v>
          </cell>
          <cell r="G1886">
            <v>14936.646000000001</v>
          </cell>
          <cell r="H1886">
            <v>-5.524</v>
          </cell>
        </row>
        <row r="1887">
          <cell r="C1887">
            <v>11786.325999999999</v>
          </cell>
          <cell r="D1887">
            <v>-26.013000000000002</v>
          </cell>
          <cell r="G1887">
            <v>14948.21</v>
          </cell>
          <cell r="H1887">
            <v>-5.5449999999999999</v>
          </cell>
        </row>
        <row r="1888">
          <cell r="C1888">
            <v>11789.103999999999</v>
          </cell>
          <cell r="D1888">
            <v>-25.826000000000001</v>
          </cell>
          <cell r="G1888">
            <v>14966.379000000001</v>
          </cell>
          <cell r="H1888">
            <v>-5.4560000000000004</v>
          </cell>
        </row>
        <row r="1889">
          <cell r="C1889">
            <v>11791.652</v>
          </cell>
          <cell r="D1889">
            <v>-25.66</v>
          </cell>
          <cell r="G1889">
            <v>15003.565000000001</v>
          </cell>
          <cell r="H1889">
            <v>-5.4409999999999998</v>
          </cell>
        </row>
        <row r="1890">
          <cell r="C1890">
            <v>11793.914000000001</v>
          </cell>
          <cell r="D1890">
            <v>-25.471</v>
          </cell>
          <cell r="G1890">
            <v>15063.615</v>
          </cell>
          <cell r="H1890">
            <v>-4.8630000000000004</v>
          </cell>
        </row>
        <row r="1891">
          <cell r="C1891">
            <v>11797.282999999999</v>
          </cell>
          <cell r="D1891">
            <v>-25.199000000000002</v>
          </cell>
          <cell r="G1891">
            <v>15077.130999999999</v>
          </cell>
          <cell r="H1891">
            <v>-3.9830000000000001</v>
          </cell>
        </row>
        <row r="1892">
          <cell r="C1892">
            <v>11800.574000000001</v>
          </cell>
          <cell r="D1892">
            <v>-24.916</v>
          </cell>
          <cell r="G1892">
            <v>15090.841</v>
          </cell>
          <cell r="H1892">
            <v>-2.448</v>
          </cell>
        </row>
        <row r="1893">
          <cell r="C1893">
            <v>11803.6</v>
          </cell>
          <cell r="D1893">
            <v>-24.582000000000001</v>
          </cell>
          <cell r="G1893">
            <v>15097.718999999999</v>
          </cell>
          <cell r="H1893">
            <v>-1.5920000000000001</v>
          </cell>
        </row>
        <row r="1894">
          <cell r="C1894">
            <v>11807.816999999999</v>
          </cell>
          <cell r="D1894">
            <v>-24.114000000000001</v>
          </cell>
          <cell r="G1894">
            <v>15103.853999999999</v>
          </cell>
          <cell r="H1894">
            <v>-0.72199999999999998</v>
          </cell>
        </row>
        <row r="1895">
          <cell r="C1895">
            <v>11810.841</v>
          </cell>
          <cell r="D1895">
            <v>-23.776</v>
          </cell>
          <cell r="G1895">
            <v>15110.616</v>
          </cell>
          <cell r="H1895">
            <v>0.35</v>
          </cell>
        </row>
        <row r="1896">
          <cell r="C1896">
            <v>11814.388000000001</v>
          </cell>
          <cell r="D1896">
            <v>-23.369</v>
          </cell>
          <cell r="G1896">
            <v>15116.557000000001</v>
          </cell>
          <cell r="H1896">
            <v>1.248</v>
          </cell>
        </row>
        <row r="1897">
          <cell r="C1897">
            <v>11820.98</v>
          </cell>
          <cell r="D1897">
            <v>-22.507999999999999</v>
          </cell>
          <cell r="G1897">
            <v>15121.438</v>
          </cell>
          <cell r="H1897">
            <v>1.907</v>
          </cell>
        </row>
        <row r="1898">
          <cell r="C1898">
            <v>11823.98</v>
          </cell>
          <cell r="D1898">
            <v>-21.972999999999999</v>
          </cell>
          <cell r="G1898">
            <v>15126.498</v>
          </cell>
          <cell r="H1898">
            <v>2.4009999999999998</v>
          </cell>
        </row>
        <row r="1899">
          <cell r="C1899">
            <v>11830.128000000001</v>
          </cell>
          <cell r="D1899">
            <v>-20.853999999999999</v>
          </cell>
          <cell r="G1899">
            <v>15131.584000000001</v>
          </cell>
          <cell r="H1899">
            <v>2.6680000000000001</v>
          </cell>
        </row>
        <row r="1900">
          <cell r="C1900">
            <v>11834.040999999999</v>
          </cell>
          <cell r="D1900">
            <v>-20.074000000000002</v>
          </cell>
          <cell r="G1900">
            <v>15137.036</v>
          </cell>
          <cell r="H1900">
            <v>2.85</v>
          </cell>
        </row>
        <row r="1901">
          <cell r="C1901">
            <v>11836.232</v>
          </cell>
          <cell r="D1901">
            <v>-19.63</v>
          </cell>
          <cell r="G1901">
            <v>15142.540999999999</v>
          </cell>
          <cell r="H1901">
            <v>2.9089999999999998</v>
          </cell>
        </row>
        <row r="1902">
          <cell r="C1902">
            <v>11839.146000000001</v>
          </cell>
          <cell r="D1902">
            <v>-18.981000000000002</v>
          </cell>
          <cell r="G1902">
            <v>15147.785</v>
          </cell>
          <cell r="H1902">
            <v>2.8180000000000001</v>
          </cell>
        </row>
        <row r="1903">
          <cell r="C1903">
            <v>11841.537</v>
          </cell>
          <cell r="D1903">
            <v>-18.433</v>
          </cell>
          <cell r="G1903">
            <v>15152.824000000001</v>
          </cell>
          <cell r="H1903">
            <v>2.6269999999999998</v>
          </cell>
        </row>
        <row r="1904">
          <cell r="C1904">
            <v>11844.06</v>
          </cell>
          <cell r="D1904">
            <v>-17.800999999999998</v>
          </cell>
          <cell r="G1904">
            <v>15156.965</v>
          </cell>
          <cell r="H1904">
            <v>2.2999999999999998</v>
          </cell>
        </row>
        <row r="1905">
          <cell r="C1905">
            <v>11847.539000000001</v>
          </cell>
          <cell r="D1905">
            <v>-16.922000000000001</v>
          </cell>
          <cell r="G1905">
            <v>15167.127</v>
          </cell>
          <cell r="H1905">
            <v>1.1859999999999999</v>
          </cell>
        </row>
        <row r="1906">
          <cell r="C1906">
            <v>11850.221</v>
          </cell>
          <cell r="D1906">
            <v>-16.224</v>
          </cell>
          <cell r="G1906">
            <v>15180.65</v>
          </cell>
          <cell r="H1906">
            <v>-1.1879999999999999</v>
          </cell>
        </row>
        <row r="1907">
          <cell r="C1907">
            <v>11853.195</v>
          </cell>
          <cell r="D1907">
            <v>-15.331</v>
          </cell>
          <cell r="G1907">
            <v>15187.761</v>
          </cell>
          <cell r="H1907">
            <v>-3.016</v>
          </cell>
        </row>
        <row r="1908">
          <cell r="C1908">
            <v>11855.657999999999</v>
          </cell>
          <cell r="D1908">
            <v>-14.677</v>
          </cell>
          <cell r="G1908">
            <v>15192.458000000001</v>
          </cell>
          <cell r="H1908">
            <v>-4.0430000000000001</v>
          </cell>
        </row>
        <row r="1909">
          <cell r="C1909">
            <v>11858.880999999999</v>
          </cell>
          <cell r="D1909">
            <v>-13.789</v>
          </cell>
          <cell r="G1909">
            <v>15195.79</v>
          </cell>
          <cell r="H1909">
            <v>-4.782</v>
          </cell>
        </row>
        <row r="1910">
          <cell r="C1910">
            <v>11865.788</v>
          </cell>
          <cell r="D1910">
            <v>-11.962999999999999</v>
          </cell>
          <cell r="G1910">
            <v>15199.618</v>
          </cell>
          <cell r="H1910">
            <v>-5.5449999999999999</v>
          </cell>
        </row>
        <row r="1911">
          <cell r="C1911">
            <v>11867.995999999999</v>
          </cell>
          <cell r="D1911">
            <v>-11.41</v>
          </cell>
          <cell r="G1911">
            <v>15203.171</v>
          </cell>
          <cell r="H1911">
            <v>-6.01</v>
          </cell>
        </row>
        <row r="1912">
          <cell r="C1912">
            <v>11870.254000000001</v>
          </cell>
          <cell r="D1912">
            <v>-10.877000000000001</v>
          </cell>
          <cell r="G1912">
            <v>15207.474</v>
          </cell>
          <cell r="H1912">
            <v>-6.3179999999999996</v>
          </cell>
        </row>
        <row r="1913">
          <cell r="C1913">
            <v>11872.602000000001</v>
          </cell>
          <cell r="D1913">
            <v>-10.282</v>
          </cell>
          <cell r="G1913">
            <v>15211.857</v>
          </cell>
          <cell r="H1913">
            <v>-6.5119999999999996</v>
          </cell>
        </row>
        <row r="1914">
          <cell r="C1914">
            <v>11874.841</v>
          </cell>
          <cell r="D1914">
            <v>-9.7149999999999999</v>
          </cell>
          <cell r="G1914">
            <v>15217.192999999999</v>
          </cell>
          <cell r="H1914">
            <v>-6.7290000000000001</v>
          </cell>
        </row>
        <row r="1915">
          <cell r="C1915">
            <v>11876.462</v>
          </cell>
          <cell r="D1915">
            <v>-9.2859999999999996</v>
          </cell>
          <cell r="G1915">
            <v>15222.654</v>
          </cell>
          <cell r="H1915">
            <v>-6.6849999999999996</v>
          </cell>
        </row>
        <row r="1916">
          <cell r="C1916">
            <v>11878.929</v>
          </cell>
          <cell r="D1916">
            <v>-8.6630000000000003</v>
          </cell>
          <cell r="G1916">
            <v>15228.737999999999</v>
          </cell>
          <cell r="H1916">
            <v>-6.0129999999999999</v>
          </cell>
        </row>
        <row r="1917">
          <cell r="C1917">
            <v>11881.467000000001</v>
          </cell>
          <cell r="D1917">
            <v>-8.0030000000000001</v>
          </cell>
          <cell r="G1917">
            <v>15234.171</v>
          </cell>
          <cell r="H1917">
            <v>-5.2560000000000002</v>
          </cell>
        </row>
        <row r="1918">
          <cell r="C1918">
            <v>11883.856</v>
          </cell>
          <cell r="D1918">
            <v>-7.3890000000000002</v>
          </cell>
          <cell r="G1918">
            <v>15238.776</v>
          </cell>
          <cell r="H1918">
            <v>-4.4089999999999998</v>
          </cell>
        </row>
        <row r="1919">
          <cell r="C1919">
            <v>11886.532999999999</v>
          </cell>
          <cell r="D1919">
            <v>-6.7279999999999998</v>
          </cell>
          <cell r="G1919">
            <v>15243.11</v>
          </cell>
          <cell r="H1919">
            <v>-3.4649999999999999</v>
          </cell>
        </row>
        <row r="1920">
          <cell r="C1920">
            <v>11888.825999999999</v>
          </cell>
          <cell r="D1920">
            <v>-6.1609999999999996</v>
          </cell>
          <cell r="G1920">
            <v>15248.798000000001</v>
          </cell>
          <cell r="H1920">
            <v>-2.4329999999999998</v>
          </cell>
        </row>
        <row r="1921">
          <cell r="C1921">
            <v>11892.12</v>
          </cell>
          <cell r="D1921">
            <v>-5.3109999999999999</v>
          </cell>
          <cell r="G1921">
            <v>15254.971</v>
          </cell>
          <cell r="H1921">
            <v>-1.47</v>
          </cell>
        </row>
        <row r="1922">
          <cell r="C1922">
            <v>11894.98</v>
          </cell>
          <cell r="D1922">
            <v>-4.5789999999999997</v>
          </cell>
          <cell r="G1922">
            <v>15262.6</v>
          </cell>
          <cell r="H1922">
            <v>-0.72899999999999998</v>
          </cell>
        </row>
        <row r="1923">
          <cell r="C1923">
            <v>11898.545</v>
          </cell>
          <cell r="D1923">
            <v>-3.7440000000000002</v>
          </cell>
          <cell r="G1923">
            <v>15279.357</v>
          </cell>
          <cell r="H1923">
            <v>-0.51900000000000002</v>
          </cell>
        </row>
        <row r="1924">
          <cell r="C1924">
            <v>11902.424999999999</v>
          </cell>
          <cell r="D1924">
            <v>-2.766</v>
          </cell>
          <cell r="G1924">
            <v>15296.471</v>
          </cell>
          <cell r="H1924">
            <v>-2.468</v>
          </cell>
        </row>
        <row r="1925">
          <cell r="C1925">
            <v>11904.911</v>
          </cell>
          <cell r="D1925">
            <v>-2.1379999999999999</v>
          </cell>
          <cell r="G1925">
            <v>15301.308999999999</v>
          </cell>
          <cell r="H1925">
            <v>-3.2909999999999999</v>
          </cell>
        </row>
        <row r="1926">
          <cell r="C1926">
            <v>11906.798000000001</v>
          </cell>
          <cell r="D1926">
            <v>-1.6990000000000001</v>
          </cell>
          <cell r="G1926">
            <v>15305.143</v>
          </cell>
          <cell r="H1926">
            <v>-3.8090000000000002</v>
          </cell>
        </row>
        <row r="1927">
          <cell r="C1927">
            <v>11909.526</v>
          </cell>
          <cell r="D1927">
            <v>-1.0940000000000001</v>
          </cell>
          <cell r="G1927">
            <v>15307.995000000001</v>
          </cell>
          <cell r="H1927">
            <v>-4.2770000000000001</v>
          </cell>
        </row>
        <row r="1928">
          <cell r="C1928">
            <v>11912.278</v>
          </cell>
          <cell r="D1928">
            <v>-0.44400000000000001</v>
          </cell>
          <cell r="G1928">
            <v>15311.252</v>
          </cell>
          <cell r="H1928">
            <v>-4.4729999999999999</v>
          </cell>
        </row>
        <row r="1929">
          <cell r="C1929">
            <v>11915.349</v>
          </cell>
          <cell r="D1929">
            <v>0.255</v>
          </cell>
          <cell r="G1929">
            <v>15314.634</v>
          </cell>
          <cell r="H1929">
            <v>-4.7229999999999999</v>
          </cell>
        </row>
        <row r="1930">
          <cell r="C1930">
            <v>11919.4</v>
          </cell>
          <cell r="D1930">
            <v>1.1160000000000001</v>
          </cell>
          <cell r="G1930">
            <v>15319.315000000001</v>
          </cell>
          <cell r="H1930">
            <v>-5.0179999999999998</v>
          </cell>
        </row>
        <row r="1931">
          <cell r="C1931">
            <v>11922.041999999999</v>
          </cell>
          <cell r="D1931">
            <v>1.649</v>
          </cell>
          <cell r="G1931">
            <v>15323.177</v>
          </cell>
          <cell r="H1931">
            <v>-4.8360000000000003</v>
          </cell>
        </row>
        <row r="1932">
          <cell r="C1932">
            <v>11925.236999999999</v>
          </cell>
          <cell r="D1932">
            <v>2.3170000000000002</v>
          </cell>
          <cell r="G1932">
            <v>15327.191999999999</v>
          </cell>
          <cell r="H1932">
            <v>-4.5960000000000001</v>
          </cell>
        </row>
        <row r="1933">
          <cell r="C1933">
            <v>11927.57</v>
          </cell>
          <cell r="D1933">
            <v>2.7370000000000001</v>
          </cell>
          <cell r="G1933">
            <v>15330.35</v>
          </cell>
          <cell r="H1933">
            <v>-4.3600000000000003</v>
          </cell>
        </row>
        <row r="1934">
          <cell r="C1934">
            <v>11931.316000000001</v>
          </cell>
          <cell r="D1934">
            <v>3.4729999999999999</v>
          </cell>
          <cell r="G1934">
            <v>15333.486999999999</v>
          </cell>
          <cell r="H1934">
            <v>-4.1680000000000001</v>
          </cell>
        </row>
        <row r="1935">
          <cell r="C1935">
            <v>11934.429</v>
          </cell>
          <cell r="D1935">
            <v>4.0679999999999996</v>
          </cell>
          <cell r="G1935">
            <v>15338.481</v>
          </cell>
          <cell r="H1935">
            <v>-3.698</v>
          </cell>
        </row>
        <row r="1936">
          <cell r="C1936">
            <v>11938.142</v>
          </cell>
          <cell r="D1936">
            <v>4.72</v>
          </cell>
          <cell r="G1936">
            <v>15343.18</v>
          </cell>
          <cell r="H1936">
            <v>-3.4009999999999998</v>
          </cell>
        </row>
        <row r="1937">
          <cell r="C1937">
            <v>11941.602000000001</v>
          </cell>
          <cell r="D1937">
            <v>5.2060000000000004</v>
          </cell>
          <cell r="G1937">
            <v>15358.607</v>
          </cell>
          <cell r="H1937">
            <v>-2.782</v>
          </cell>
        </row>
        <row r="1938">
          <cell r="C1938">
            <v>11944.674999999999</v>
          </cell>
          <cell r="D1938">
            <v>5.66</v>
          </cell>
          <cell r="G1938">
            <v>15382.776</v>
          </cell>
          <cell r="H1938">
            <v>-2.3519999999999999</v>
          </cell>
        </row>
        <row r="1939">
          <cell r="C1939">
            <v>11948.334000000001</v>
          </cell>
          <cell r="D1939">
            <v>6.1369999999999996</v>
          </cell>
          <cell r="G1939">
            <v>15402.634</v>
          </cell>
          <cell r="H1939">
            <v>-2.5619999999999998</v>
          </cell>
        </row>
        <row r="1940">
          <cell r="C1940">
            <v>11952.444</v>
          </cell>
          <cell r="D1940">
            <v>6.5890000000000004</v>
          </cell>
          <cell r="G1940">
            <v>15423.894</v>
          </cell>
          <cell r="H1940">
            <v>-1.786</v>
          </cell>
        </row>
        <row r="1941">
          <cell r="C1941">
            <v>11955.937</v>
          </cell>
          <cell r="D1941">
            <v>6.9880000000000004</v>
          </cell>
          <cell r="G1941">
            <v>15450.44</v>
          </cell>
          <cell r="H1941">
            <v>2.798</v>
          </cell>
        </row>
        <row r="1942">
          <cell r="C1942">
            <v>11959.893</v>
          </cell>
          <cell r="D1942">
            <v>7.383</v>
          </cell>
          <cell r="G1942">
            <v>15455.599</v>
          </cell>
          <cell r="H1942">
            <v>4.2069999999999999</v>
          </cell>
        </row>
        <row r="1943">
          <cell r="C1943">
            <v>11962.932000000001</v>
          </cell>
          <cell r="D1943">
            <v>7.58</v>
          </cell>
          <cell r="G1943">
            <v>15460.462</v>
          </cell>
          <cell r="H1943">
            <v>5.8410000000000002</v>
          </cell>
        </row>
        <row r="1944">
          <cell r="C1944">
            <v>11965.278</v>
          </cell>
          <cell r="D1944">
            <v>7.7290000000000001</v>
          </cell>
          <cell r="G1944">
            <v>15464.334000000001</v>
          </cell>
          <cell r="H1944">
            <v>6.9409999999999998</v>
          </cell>
        </row>
        <row r="1945">
          <cell r="C1945">
            <v>11967.174999999999</v>
          </cell>
          <cell r="D1945">
            <v>7.85</v>
          </cell>
          <cell r="G1945">
            <v>15468.385</v>
          </cell>
          <cell r="H1945">
            <v>8.1159999999999997</v>
          </cell>
        </row>
        <row r="1946">
          <cell r="C1946">
            <v>11969.17</v>
          </cell>
          <cell r="D1946">
            <v>7.9290000000000003</v>
          </cell>
          <cell r="G1946">
            <v>15472.767</v>
          </cell>
          <cell r="H1946">
            <v>9.0519999999999996</v>
          </cell>
        </row>
        <row r="1947">
          <cell r="C1947">
            <v>11974.251</v>
          </cell>
          <cell r="D1947">
            <v>8.1609999999999996</v>
          </cell>
          <cell r="G1947">
            <v>15475.911</v>
          </cell>
          <cell r="H1947">
            <v>9.7650000000000006</v>
          </cell>
        </row>
        <row r="1948">
          <cell r="C1948">
            <v>11976.449000000001</v>
          </cell>
          <cell r="D1948">
            <v>8.1259999999999994</v>
          </cell>
          <cell r="G1948">
            <v>15478.946</v>
          </cell>
          <cell r="H1948">
            <v>10.388999999999999</v>
          </cell>
        </row>
        <row r="1949">
          <cell r="C1949">
            <v>11979.242</v>
          </cell>
          <cell r="D1949">
            <v>8.1489999999999991</v>
          </cell>
          <cell r="G1949">
            <v>15482.714</v>
          </cell>
          <cell r="H1949">
            <v>10.747</v>
          </cell>
        </row>
        <row r="1950">
          <cell r="C1950">
            <v>11982.581</v>
          </cell>
          <cell r="D1950">
            <v>8.1509999999999998</v>
          </cell>
          <cell r="G1950">
            <v>15486.78</v>
          </cell>
          <cell r="H1950">
            <v>11.151999999999999</v>
          </cell>
        </row>
        <row r="1951">
          <cell r="C1951">
            <v>11986.165000000001</v>
          </cell>
          <cell r="D1951">
            <v>8.0719999999999992</v>
          </cell>
          <cell r="G1951">
            <v>15493.424000000001</v>
          </cell>
          <cell r="H1951">
            <v>11.292</v>
          </cell>
        </row>
        <row r="1952">
          <cell r="C1952">
            <v>11988.592000000001</v>
          </cell>
          <cell r="D1952">
            <v>7.9889999999999999</v>
          </cell>
          <cell r="G1952">
            <v>15499.482</v>
          </cell>
          <cell r="H1952">
            <v>11.054</v>
          </cell>
        </row>
        <row r="1953">
          <cell r="C1953">
            <v>11993.129000000001</v>
          </cell>
          <cell r="D1953">
            <v>7.798</v>
          </cell>
          <cell r="G1953">
            <v>15503.644</v>
          </cell>
          <cell r="H1953">
            <v>10.763</v>
          </cell>
        </row>
        <row r="1954">
          <cell r="C1954">
            <v>11996.305</v>
          </cell>
          <cell r="D1954">
            <v>7.59</v>
          </cell>
          <cell r="G1954">
            <v>15506.531999999999</v>
          </cell>
          <cell r="H1954">
            <v>10.430999999999999</v>
          </cell>
        </row>
        <row r="1955">
          <cell r="C1955">
            <v>11999.576999999999</v>
          </cell>
          <cell r="D1955">
            <v>7.3010000000000002</v>
          </cell>
          <cell r="G1955">
            <v>15510.013999999999</v>
          </cell>
          <cell r="H1955">
            <v>9.9320000000000004</v>
          </cell>
        </row>
        <row r="1956">
          <cell r="C1956">
            <v>12002.431</v>
          </cell>
          <cell r="D1956">
            <v>7.0469999999999997</v>
          </cell>
          <cell r="G1956">
            <v>15515.735000000001</v>
          </cell>
          <cell r="H1956">
            <v>8.8320000000000007</v>
          </cell>
        </row>
        <row r="1957">
          <cell r="C1957">
            <v>12006.108</v>
          </cell>
          <cell r="D1957">
            <v>6.6269999999999998</v>
          </cell>
          <cell r="G1957">
            <v>15519.673000000001</v>
          </cell>
          <cell r="H1957">
            <v>8.0020000000000007</v>
          </cell>
        </row>
        <row r="1958">
          <cell r="C1958">
            <v>12008.912</v>
          </cell>
          <cell r="D1958">
            <v>6.327</v>
          </cell>
          <cell r="G1958">
            <v>15523.727999999999</v>
          </cell>
          <cell r="H1958">
            <v>6.96</v>
          </cell>
        </row>
        <row r="1959">
          <cell r="C1959">
            <v>12011.657999999999</v>
          </cell>
          <cell r="D1959">
            <v>5.99</v>
          </cell>
          <cell r="G1959">
            <v>15528.263999999999</v>
          </cell>
          <cell r="H1959">
            <v>5.7610000000000001</v>
          </cell>
        </row>
        <row r="1960">
          <cell r="C1960">
            <v>12015.174000000001</v>
          </cell>
          <cell r="D1960">
            <v>5.4539999999999997</v>
          </cell>
          <cell r="G1960">
            <v>15532.162</v>
          </cell>
          <cell r="H1960">
            <v>4.5720000000000001</v>
          </cell>
        </row>
        <row r="1961">
          <cell r="C1961">
            <v>12024.39</v>
          </cell>
          <cell r="D1961">
            <v>4.4359999999999999</v>
          </cell>
          <cell r="G1961">
            <v>15537.709000000001</v>
          </cell>
          <cell r="H1961">
            <v>2.97</v>
          </cell>
        </row>
        <row r="1962">
          <cell r="C1962">
            <v>12031.929</v>
          </cell>
          <cell r="D1962">
            <v>4.1029999999999998</v>
          </cell>
          <cell r="G1962">
            <v>15543.995999999999</v>
          </cell>
          <cell r="H1962">
            <v>1.3819999999999999</v>
          </cell>
        </row>
        <row r="1963">
          <cell r="C1963">
            <v>12076.261</v>
          </cell>
          <cell r="D1963">
            <v>4.6390000000000002</v>
          </cell>
          <cell r="G1963">
            <v>15554.296</v>
          </cell>
          <cell r="H1963">
            <v>-0.73</v>
          </cell>
        </row>
        <row r="1964">
          <cell r="C1964">
            <v>12087.489</v>
          </cell>
          <cell r="D1964">
            <v>4.3490000000000002</v>
          </cell>
          <cell r="G1964">
            <v>15569.903</v>
          </cell>
          <cell r="H1964">
            <v>-2.1909999999999998</v>
          </cell>
        </row>
        <row r="1965">
          <cell r="C1965">
            <v>12095.828</v>
          </cell>
          <cell r="D1965">
            <v>3.742</v>
          </cell>
          <cell r="G1965">
            <v>15589.718999999999</v>
          </cell>
          <cell r="H1965">
            <v>-2.6389999999999998</v>
          </cell>
        </row>
        <row r="1966">
          <cell r="C1966">
            <v>12100.924999999999</v>
          </cell>
          <cell r="D1966">
            <v>3.238</v>
          </cell>
          <cell r="G1966">
            <v>15609.657999999999</v>
          </cell>
          <cell r="H1966">
            <v>-2.669</v>
          </cell>
        </row>
        <row r="1967">
          <cell r="C1967">
            <v>12109.768</v>
          </cell>
          <cell r="D1967">
            <v>1.8939999999999999</v>
          </cell>
          <cell r="G1967">
            <v>15629.044</v>
          </cell>
          <cell r="H1967">
            <v>-3.7120000000000002</v>
          </cell>
        </row>
        <row r="1968">
          <cell r="C1968">
            <v>12116.235000000001</v>
          </cell>
          <cell r="D1968">
            <v>0.253</v>
          </cell>
          <cell r="G1968">
            <v>15644.251</v>
          </cell>
          <cell r="H1968">
            <v>-5.742</v>
          </cell>
        </row>
        <row r="1969">
          <cell r="C1969">
            <v>12120.668</v>
          </cell>
          <cell r="D1969">
            <v>-1.1200000000000001</v>
          </cell>
          <cell r="G1969">
            <v>15651.125</v>
          </cell>
          <cell r="H1969">
            <v>-7.3659999999999997</v>
          </cell>
        </row>
        <row r="1970">
          <cell r="C1970">
            <v>12122.669</v>
          </cell>
          <cell r="D1970">
            <v>-1.6559999999999999</v>
          </cell>
          <cell r="G1970">
            <v>15654.788</v>
          </cell>
          <cell r="H1970">
            <v>-8.3859999999999992</v>
          </cell>
        </row>
        <row r="1971">
          <cell r="C1971">
            <v>12124.624</v>
          </cell>
          <cell r="D1971">
            <v>-2.125</v>
          </cell>
          <cell r="G1971">
            <v>15658.434999999999</v>
          </cell>
          <cell r="H1971">
            <v>-9.4920000000000009</v>
          </cell>
        </row>
        <row r="1972">
          <cell r="C1972">
            <v>12125.894</v>
          </cell>
          <cell r="D1972">
            <v>-2.4169999999999998</v>
          </cell>
          <cell r="G1972">
            <v>15663.56</v>
          </cell>
          <cell r="H1972">
            <v>-11.29</v>
          </cell>
        </row>
        <row r="1973">
          <cell r="C1973">
            <v>12128.323</v>
          </cell>
          <cell r="D1973">
            <v>-2.9780000000000002</v>
          </cell>
          <cell r="G1973">
            <v>15667.861999999999</v>
          </cell>
          <cell r="H1973">
            <v>-12.622</v>
          </cell>
        </row>
        <row r="1974">
          <cell r="C1974">
            <v>12130.302</v>
          </cell>
          <cell r="D1974">
            <v>-3.4390000000000001</v>
          </cell>
          <cell r="G1974">
            <v>15670.733</v>
          </cell>
          <cell r="H1974">
            <v>-13.718</v>
          </cell>
        </row>
        <row r="1975">
          <cell r="C1975">
            <v>12132.593999999999</v>
          </cell>
          <cell r="D1975">
            <v>-3.7949999999999999</v>
          </cell>
          <cell r="G1975">
            <v>15673.875</v>
          </cell>
          <cell r="H1975">
            <v>-14.845000000000001</v>
          </cell>
        </row>
        <row r="1976">
          <cell r="C1976">
            <v>12135.558000000001</v>
          </cell>
          <cell r="D1976">
            <v>-4.3609999999999998</v>
          </cell>
          <cell r="G1976">
            <v>15676.371999999999</v>
          </cell>
          <cell r="H1976">
            <v>-15.766</v>
          </cell>
        </row>
        <row r="1977">
          <cell r="C1977">
            <v>12138.346</v>
          </cell>
          <cell r="D1977">
            <v>-4.76</v>
          </cell>
          <cell r="G1977">
            <v>15679.199000000001</v>
          </cell>
          <cell r="H1977">
            <v>-16.577000000000002</v>
          </cell>
        </row>
        <row r="1978">
          <cell r="C1978">
            <v>12140.53</v>
          </cell>
          <cell r="D1978">
            <v>-5.032</v>
          </cell>
          <cell r="G1978">
            <v>15682.61</v>
          </cell>
          <cell r="H1978">
            <v>-17.638000000000002</v>
          </cell>
        </row>
        <row r="1979">
          <cell r="C1979">
            <v>12144.984</v>
          </cell>
          <cell r="D1979">
            <v>-5.35</v>
          </cell>
          <cell r="G1979">
            <v>15685.388999999999</v>
          </cell>
          <cell r="H1979">
            <v>-18.518000000000001</v>
          </cell>
        </row>
        <row r="1980">
          <cell r="C1980">
            <v>12148.89</v>
          </cell>
          <cell r="D1980">
            <v>-5.5419999999999998</v>
          </cell>
          <cell r="G1980">
            <v>15688.713</v>
          </cell>
          <cell r="H1980">
            <v>-19.54</v>
          </cell>
        </row>
        <row r="1981">
          <cell r="C1981">
            <v>12150.931</v>
          </cell>
          <cell r="D1981">
            <v>-5.4729999999999999</v>
          </cell>
          <cell r="G1981">
            <v>15691.052</v>
          </cell>
          <cell r="H1981">
            <v>-20.11</v>
          </cell>
        </row>
        <row r="1982">
          <cell r="C1982">
            <v>12152.914000000001</v>
          </cell>
          <cell r="D1982">
            <v>-5.3890000000000002</v>
          </cell>
          <cell r="G1982">
            <v>15695.5</v>
          </cell>
          <cell r="H1982">
            <v>-21.37</v>
          </cell>
        </row>
        <row r="1983">
          <cell r="C1983">
            <v>12155.102000000001</v>
          </cell>
          <cell r="D1983">
            <v>-5.2649999999999997</v>
          </cell>
          <cell r="G1983">
            <v>15697.950999999999</v>
          </cell>
          <cell r="H1983">
            <v>-21.899000000000001</v>
          </cell>
        </row>
        <row r="1984">
          <cell r="C1984">
            <v>12157.538</v>
          </cell>
          <cell r="D1984">
            <v>-5.024</v>
          </cell>
          <cell r="G1984">
            <v>15700.361000000001</v>
          </cell>
          <cell r="H1984">
            <v>-22.292000000000002</v>
          </cell>
        </row>
        <row r="1985">
          <cell r="C1985">
            <v>12159.585999999999</v>
          </cell>
          <cell r="D1985">
            <v>-4.6980000000000004</v>
          </cell>
          <cell r="G1985">
            <v>15703.627</v>
          </cell>
          <cell r="H1985">
            <v>-22.797999999999998</v>
          </cell>
        </row>
        <row r="1986">
          <cell r="C1986">
            <v>12162.063</v>
          </cell>
          <cell r="D1986">
            <v>-4.2450000000000001</v>
          </cell>
          <cell r="G1986">
            <v>15708.870999999999</v>
          </cell>
          <cell r="H1986">
            <v>-23.620999999999999</v>
          </cell>
        </row>
        <row r="1987">
          <cell r="C1987">
            <v>12164.246999999999</v>
          </cell>
          <cell r="D1987">
            <v>-3.7149999999999999</v>
          </cell>
          <cell r="G1987">
            <v>15713.922</v>
          </cell>
          <cell r="H1987">
            <v>-24.151</v>
          </cell>
        </row>
        <row r="1988">
          <cell r="C1988">
            <v>12168.557000000001</v>
          </cell>
          <cell r="D1988">
            <v>-2.4049999999999998</v>
          </cell>
          <cell r="G1988">
            <v>15717.148999999999</v>
          </cell>
          <cell r="H1988">
            <v>-24.405000000000001</v>
          </cell>
        </row>
        <row r="1989">
          <cell r="C1989">
            <v>12176.111000000001</v>
          </cell>
          <cell r="D1989">
            <v>0.40200000000000002</v>
          </cell>
          <cell r="G1989">
            <v>15720.216</v>
          </cell>
          <cell r="H1989">
            <v>-24.602</v>
          </cell>
        </row>
        <row r="1990">
          <cell r="C1990">
            <v>12185.859</v>
          </cell>
          <cell r="D1990">
            <v>4.4080000000000004</v>
          </cell>
          <cell r="G1990">
            <v>15723.73</v>
          </cell>
          <cell r="H1990">
            <v>-24.815999999999999</v>
          </cell>
        </row>
        <row r="1991">
          <cell r="C1991">
            <v>12193.675999999999</v>
          </cell>
          <cell r="D1991">
            <v>7.984</v>
          </cell>
          <cell r="G1991">
            <v>15727.377</v>
          </cell>
          <cell r="H1991">
            <v>-24.859000000000002</v>
          </cell>
        </row>
        <row r="1992">
          <cell r="C1992">
            <v>12201.977999999999</v>
          </cell>
          <cell r="D1992">
            <v>12.1</v>
          </cell>
          <cell r="G1992">
            <v>15731.633</v>
          </cell>
          <cell r="H1992">
            <v>-24.56</v>
          </cell>
        </row>
        <row r="1993">
          <cell r="C1993">
            <v>12208.412</v>
          </cell>
          <cell r="D1993">
            <v>15.491</v>
          </cell>
          <cell r="G1993">
            <v>15737.419</v>
          </cell>
          <cell r="H1993">
            <v>-23.878</v>
          </cell>
        </row>
        <row r="1994">
          <cell r="C1994">
            <v>12211.816999999999</v>
          </cell>
          <cell r="D1994">
            <v>17.404</v>
          </cell>
          <cell r="G1994">
            <v>15742.28</v>
          </cell>
          <cell r="H1994">
            <v>-23.015999999999998</v>
          </cell>
        </row>
        <row r="1995">
          <cell r="C1995">
            <v>12213.421</v>
          </cell>
          <cell r="D1995">
            <v>18.222000000000001</v>
          </cell>
          <cell r="G1995">
            <v>15745.993</v>
          </cell>
          <cell r="H1995">
            <v>-22.231999999999999</v>
          </cell>
        </row>
        <row r="1996">
          <cell r="C1996">
            <v>12215.154</v>
          </cell>
          <cell r="D1996">
            <v>19.097999999999999</v>
          </cell>
          <cell r="G1996">
            <v>15749.548000000001</v>
          </cell>
          <cell r="H1996">
            <v>-21.437000000000001</v>
          </cell>
        </row>
        <row r="1997">
          <cell r="C1997">
            <v>12216.981</v>
          </cell>
          <cell r="D1997">
            <v>19.992000000000001</v>
          </cell>
          <cell r="G1997">
            <v>15755.482</v>
          </cell>
          <cell r="H1997">
            <v>-19.818999999999999</v>
          </cell>
        </row>
        <row r="1998">
          <cell r="C1998">
            <v>12218.401</v>
          </cell>
          <cell r="D1998">
            <v>20.634</v>
          </cell>
          <cell r="G1998">
            <v>15763.534</v>
          </cell>
          <cell r="H1998">
            <v>-17.501999999999999</v>
          </cell>
        </row>
        <row r="1999">
          <cell r="C1999">
            <v>12219.777</v>
          </cell>
          <cell r="D1999">
            <v>21.178000000000001</v>
          </cell>
          <cell r="G1999">
            <v>15780.544</v>
          </cell>
          <cell r="H1999">
            <v>-12.545</v>
          </cell>
        </row>
        <row r="2000">
          <cell r="C2000">
            <v>12221.476000000001</v>
          </cell>
          <cell r="D2000">
            <v>21.838000000000001</v>
          </cell>
          <cell r="G2000">
            <v>15786.34</v>
          </cell>
          <cell r="H2000">
            <v>-11.2</v>
          </cell>
        </row>
        <row r="2001">
          <cell r="C2001">
            <v>12222.939</v>
          </cell>
          <cell r="D2001">
            <v>22.4</v>
          </cell>
          <cell r="G2001">
            <v>15791.422</v>
          </cell>
          <cell r="H2001">
            <v>-10.09</v>
          </cell>
        </row>
        <row r="2002">
          <cell r="C2002">
            <v>12225.402</v>
          </cell>
          <cell r="D2002">
            <v>23.259</v>
          </cell>
          <cell r="G2002">
            <v>15796.655000000001</v>
          </cell>
          <cell r="H2002">
            <v>-9.3109999999999999</v>
          </cell>
        </row>
        <row r="2003">
          <cell r="C2003">
            <v>12227.393</v>
          </cell>
          <cell r="D2003">
            <v>23.902999999999999</v>
          </cell>
          <cell r="G2003">
            <v>15800.245000000001</v>
          </cell>
          <cell r="H2003">
            <v>-8.7639999999999993</v>
          </cell>
        </row>
        <row r="2004">
          <cell r="C2004">
            <v>12228.941000000001</v>
          </cell>
          <cell r="D2004">
            <v>24.323</v>
          </cell>
          <cell r="G2004">
            <v>15802.683000000001</v>
          </cell>
          <cell r="H2004">
            <v>-8.3290000000000006</v>
          </cell>
        </row>
        <row r="2005">
          <cell r="C2005">
            <v>12230.314</v>
          </cell>
          <cell r="D2005">
            <v>24.645</v>
          </cell>
          <cell r="G2005">
            <v>15812.055</v>
          </cell>
          <cell r="H2005">
            <v>-7.06</v>
          </cell>
        </row>
        <row r="2006">
          <cell r="C2006">
            <v>12233.196</v>
          </cell>
          <cell r="D2006">
            <v>25.283000000000001</v>
          </cell>
          <cell r="G2006">
            <v>15815.333000000001</v>
          </cell>
          <cell r="H2006">
            <v>-6.6609999999999996</v>
          </cell>
        </row>
        <row r="2007">
          <cell r="C2007">
            <v>12235.735000000001</v>
          </cell>
          <cell r="D2007">
            <v>25.795000000000002</v>
          </cell>
          <cell r="G2007">
            <v>15819.357</v>
          </cell>
          <cell r="H2007">
            <v>-6.2229999999999999</v>
          </cell>
        </row>
        <row r="2008">
          <cell r="C2008">
            <v>12237.378000000001</v>
          </cell>
          <cell r="D2008">
            <v>26.047999999999998</v>
          </cell>
          <cell r="G2008">
            <v>15821.964</v>
          </cell>
          <cell r="H2008">
            <v>-6.0090000000000003</v>
          </cell>
        </row>
        <row r="2009">
          <cell r="C2009">
            <v>12239.514999999999</v>
          </cell>
          <cell r="D2009">
            <v>26.234000000000002</v>
          </cell>
          <cell r="G2009">
            <v>15826.966</v>
          </cell>
          <cell r="H2009">
            <v>-5.7569999999999997</v>
          </cell>
        </row>
        <row r="2010">
          <cell r="C2010">
            <v>12240.763000000001</v>
          </cell>
          <cell r="D2010">
            <v>26.355</v>
          </cell>
          <cell r="G2010">
            <v>15831.43</v>
          </cell>
          <cell r="H2010">
            <v>-5.6440000000000001</v>
          </cell>
        </row>
        <row r="2011">
          <cell r="C2011">
            <v>12242.817999999999</v>
          </cell>
          <cell r="D2011">
            <v>26.475000000000001</v>
          </cell>
          <cell r="G2011">
            <v>15835.878000000001</v>
          </cell>
          <cell r="H2011">
            <v>-5.6870000000000003</v>
          </cell>
        </row>
        <row r="2012">
          <cell r="C2012">
            <v>12244.787</v>
          </cell>
          <cell r="D2012">
            <v>26.532</v>
          </cell>
          <cell r="G2012">
            <v>15840.665000000001</v>
          </cell>
          <cell r="H2012">
            <v>-5.8049999999999997</v>
          </cell>
        </row>
        <row r="2013">
          <cell r="C2013">
            <v>12246.118</v>
          </cell>
          <cell r="D2013">
            <v>26.524999999999999</v>
          </cell>
          <cell r="G2013">
            <v>15845.016</v>
          </cell>
          <cell r="H2013">
            <v>-5.9370000000000003</v>
          </cell>
        </row>
        <row r="2014">
          <cell r="C2014">
            <v>12248.582</v>
          </cell>
          <cell r="D2014">
            <v>26.521999999999998</v>
          </cell>
          <cell r="G2014">
            <v>15849.694</v>
          </cell>
          <cell r="H2014">
            <v>-5.8890000000000002</v>
          </cell>
        </row>
        <row r="2015">
          <cell r="C2015">
            <v>12250.638000000001</v>
          </cell>
          <cell r="D2015">
            <v>26.373999999999999</v>
          </cell>
          <cell r="G2015">
            <v>15852.458000000001</v>
          </cell>
          <cell r="H2015">
            <v>-5.8849999999999998</v>
          </cell>
        </row>
        <row r="2016">
          <cell r="C2016">
            <v>12253.344999999999</v>
          </cell>
          <cell r="D2016">
            <v>26.120999999999999</v>
          </cell>
          <cell r="G2016">
            <v>15855.332</v>
          </cell>
          <cell r="H2016">
            <v>-5.9640000000000004</v>
          </cell>
        </row>
        <row r="2017">
          <cell r="C2017">
            <v>12255.811</v>
          </cell>
          <cell r="D2017">
            <v>25.806999999999999</v>
          </cell>
          <cell r="G2017">
            <v>15858.786</v>
          </cell>
          <cell r="H2017">
            <v>-6.1749999999999998</v>
          </cell>
        </row>
        <row r="2018">
          <cell r="C2018">
            <v>12258.477999999999</v>
          </cell>
          <cell r="D2018">
            <v>25.263999999999999</v>
          </cell>
          <cell r="G2018">
            <v>15862.671</v>
          </cell>
          <cell r="H2018">
            <v>-6.43</v>
          </cell>
        </row>
        <row r="2019">
          <cell r="C2019">
            <v>12262.071</v>
          </cell>
          <cell r="D2019">
            <v>24.49</v>
          </cell>
          <cell r="G2019">
            <v>15865.837</v>
          </cell>
          <cell r="H2019">
            <v>-6.5620000000000003</v>
          </cell>
        </row>
        <row r="2020">
          <cell r="C2020">
            <v>12265.759</v>
          </cell>
          <cell r="D2020">
            <v>23.506</v>
          </cell>
          <cell r="G2020">
            <v>15870.905000000001</v>
          </cell>
          <cell r="H2020">
            <v>-7.06</v>
          </cell>
        </row>
        <row r="2021">
          <cell r="C2021">
            <v>12269.11</v>
          </cell>
          <cell r="D2021">
            <v>22.312000000000001</v>
          </cell>
          <cell r="G2021">
            <v>15876.135</v>
          </cell>
          <cell r="H2021">
            <v>-7.6790000000000003</v>
          </cell>
        </row>
        <row r="2022">
          <cell r="C2022">
            <v>12274.147999999999</v>
          </cell>
          <cell r="D2022">
            <v>20.356999999999999</v>
          </cell>
          <cell r="G2022">
            <v>15879.955</v>
          </cell>
          <cell r="H2022">
            <v>-8.0259999999999998</v>
          </cell>
        </row>
        <row r="2023">
          <cell r="C2023">
            <v>12277.698</v>
          </cell>
          <cell r="D2023">
            <v>18.689</v>
          </cell>
          <cell r="G2023">
            <v>15885.581</v>
          </cell>
          <cell r="H2023">
            <v>-8.6959999999999997</v>
          </cell>
        </row>
        <row r="2024">
          <cell r="C2024">
            <v>12284.513000000001</v>
          </cell>
          <cell r="D2024">
            <v>15.21</v>
          </cell>
          <cell r="G2024">
            <v>15889.632</v>
          </cell>
          <cell r="H2024">
            <v>-9.25</v>
          </cell>
        </row>
        <row r="2025">
          <cell r="C2025">
            <v>12292.215</v>
          </cell>
          <cell r="D2025">
            <v>11.114000000000001</v>
          </cell>
          <cell r="G2025">
            <v>15893.281000000001</v>
          </cell>
          <cell r="H2025">
            <v>-10.032999999999999</v>
          </cell>
        </row>
        <row r="2026">
          <cell r="C2026">
            <v>12302.041999999999</v>
          </cell>
          <cell r="D2026">
            <v>5.8630000000000004</v>
          </cell>
          <cell r="G2026">
            <v>15898.937</v>
          </cell>
          <cell r="H2026">
            <v>-11.164999999999999</v>
          </cell>
        </row>
        <row r="2027">
          <cell r="C2027">
            <v>12307.951999999999</v>
          </cell>
          <cell r="D2027">
            <v>3.0219999999999998</v>
          </cell>
          <cell r="G2027">
            <v>15904.141</v>
          </cell>
          <cell r="H2027">
            <v>-12.042999999999999</v>
          </cell>
        </row>
        <row r="2028">
          <cell r="C2028">
            <v>12313.566000000001</v>
          </cell>
          <cell r="D2028">
            <v>0.13100000000000001</v>
          </cell>
          <cell r="G2028">
            <v>15909.67</v>
          </cell>
          <cell r="H2028">
            <v>-13.000999999999999</v>
          </cell>
        </row>
        <row r="2029">
          <cell r="C2029">
            <v>12317.428</v>
          </cell>
          <cell r="D2029">
            <v>-2.2549999999999999</v>
          </cell>
          <cell r="G2029">
            <v>15915.129000000001</v>
          </cell>
          <cell r="H2029">
            <v>-14.036</v>
          </cell>
        </row>
        <row r="2030">
          <cell r="C2030">
            <v>12322.463</v>
          </cell>
          <cell r="D2030">
            <v>-4.9180000000000001</v>
          </cell>
          <cell r="G2030">
            <v>15921.882</v>
          </cell>
          <cell r="H2030">
            <v>-14.916</v>
          </cell>
        </row>
        <row r="2031">
          <cell r="C2031">
            <v>12326.284</v>
          </cell>
          <cell r="D2031">
            <v>-6.6959999999999997</v>
          </cell>
          <cell r="G2031">
            <v>15928.817999999999</v>
          </cell>
          <cell r="H2031">
            <v>-15.602</v>
          </cell>
        </row>
        <row r="2032">
          <cell r="C2032">
            <v>12329.050999999999</v>
          </cell>
          <cell r="D2032">
            <v>-7.9009999999999998</v>
          </cell>
          <cell r="G2032">
            <v>15938.397999999999</v>
          </cell>
          <cell r="H2032">
            <v>-16.245999999999999</v>
          </cell>
        </row>
        <row r="2033">
          <cell r="C2033">
            <v>12331.761</v>
          </cell>
          <cell r="D2033">
            <v>-8.9009999999999998</v>
          </cell>
          <cell r="G2033">
            <v>15946.491</v>
          </cell>
          <cell r="H2033">
            <v>-16.289000000000001</v>
          </cell>
        </row>
        <row r="2034">
          <cell r="C2034">
            <v>12334.316999999999</v>
          </cell>
          <cell r="D2034">
            <v>-9.8290000000000006</v>
          </cell>
          <cell r="G2034">
            <v>15957.326999999999</v>
          </cell>
          <cell r="H2034">
            <v>-15.724</v>
          </cell>
        </row>
        <row r="2035">
          <cell r="C2035">
            <v>12337.687</v>
          </cell>
          <cell r="D2035">
            <v>-10.843</v>
          </cell>
          <cell r="G2035">
            <v>15973.888999999999</v>
          </cell>
          <cell r="H2035">
            <v>-13.079000000000001</v>
          </cell>
        </row>
        <row r="2036">
          <cell r="C2036">
            <v>12340.843999999999</v>
          </cell>
          <cell r="D2036">
            <v>-11.689</v>
          </cell>
          <cell r="G2036">
            <v>15981.271000000001</v>
          </cell>
          <cell r="H2036">
            <v>-11.356999999999999</v>
          </cell>
        </row>
        <row r="2037">
          <cell r="C2037">
            <v>12343.843000000001</v>
          </cell>
          <cell r="D2037">
            <v>-12.305999999999999</v>
          </cell>
          <cell r="G2037">
            <v>15986.991</v>
          </cell>
          <cell r="H2037">
            <v>-9.69</v>
          </cell>
        </row>
        <row r="2038">
          <cell r="C2038">
            <v>12347.075000000001</v>
          </cell>
          <cell r="D2038">
            <v>-12.875999999999999</v>
          </cell>
          <cell r="G2038">
            <v>15994.259</v>
          </cell>
          <cell r="H2038">
            <v>-7.5709999999999997</v>
          </cell>
        </row>
        <row r="2039">
          <cell r="C2039">
            <v>12350.576999999999</v>
          </cell>
          <cell r="D2039">
            <v>-13.250999999999999</v>
          </cell>
          <cell r="G2039">
            <v>15999.509</v>
          </cell>
          <cell r="H2039">
            <v>-6.2</v>
          </cell>
        </row>
        <row r="2040">
          <cell r="C2040">
            <v>12353.82</v>
          </cell>
          <cell r="D2040">
            <v>-13.506</v>
          </cell>
          <cell r="G2040">
            <v>16004.129000000001</v>
          </cell>
          <cell r="H2040">
            <v>-5.4640000000000004</v>
          </cell>
        </row>
        <row r="2041">
          <cell r="C2041">
            <v>12356.852999999999</v>
          </cell>
          <cell r="D2041">
            <v>-13.679</v>
          </cell>
          <cell r="G2041">
            <v>16008.584000000001</v>
          </cell>
          <cell r="H2041">
            <v>-4.8170000000000002</v>
          </cell>
        </row>
        <row r="2042">
          <cell r="C2042">
            <v>12360.022999999999</v>
          </cell>
          <cell r="D2042">
            <v>-13.641999999999999</v>
          </cell>
          <cell r="G2042">
            <v>16014.064</v>
          </cell>
          <cell r="H2042">
            <v>-4.1630000000000003</v>
          </cell>
        </row>
        <row r="2043">
          <cell r="C2043">
            <v>12363.370999999999</v>
          </cell>
          <cell r="D2043">
            <v>-13.542999999999999</v>
          </cell>
          <cell r="G2043">
            <v>16018.611000000001</v>
          </cell>
          <cell r="H2043">
            <v>-3.7610000000000001</v>
          </cell>
        </row>
        <row r="2044">
          <cell r="C2044">
            <v>12366.523999999999</v>
          </cell>
          <cell r="D2044">
            <v>-13.276999999999999</v>
          </cell>
          <cell r="G2044">
            <v>16022.921</v>
          </cell>
          <cell r="H2044">
            <v>-3.7149999999999999</v>
          </cell>
        </row>
        <row r="2045">
          <cell r="C2045">
            <v>12370.450999999999</v>
          </cell>
          <cell r="D2045">
            <v>-12.768000000000001</v>
          </cell>
          <cell r="G2045">
            <v>16028.512000000001</v>
          </cell>
          <cell r="H2045">
            <v>-4.0330000000000004</v>
          </cell>
        </row>
        <row r="2046">
          <cell r="C2046">
            <v>12373.974</v>
          </cell>
          <cell r="D2046">
            <v>-12.003</v>
          </cell>
          <cell r="G2046">
            <v>16034.848</v>
          </cell>
          <cell r="H2046">
            <v>-4.4820000000000002</v>
          </cell>
        </row>
        <row r="2047">
          <cell r="C2047">
            <v>12377.994000000001</v>
          </cell>
          <cell r="D2047">
            <v>-10.968</v>
          </cell>
          <cell r="G2047">
            <v>16050.86</v>
          </cell>
          <cell r="H2047">
            <v>-5.74</v>
          </cell>
        </row>
        <row r="2048">
          <cell r="C2048">
            <v>12382.344999999999</v>
          </cell>
          <cell r="D2048">
            <v>-9.52</v>
          </cell>
          <cell r="G2048">
            <v>16069.370999999999</v>
          </cell>
          <cell r="H2048">
            <v>-7.0369999999999999</v>
          </cell>
        </row>
        <row r="2049">
          <cell r="C2049">
            <v>12385.726000000001</v>
          </cell>
          <cell r="D2049">
            <v>-8.17</v>
          </cell>
          <cell r="G2049">
            <v>16087.664000000001</v>
          </cell>
          <cell r="H2049">
            <v>-8.5</v>
          </cell>
        </row>
        <row r="2050">
          <cell r="C2050">
            <v>12392.445</v>
          </cell>
          <cell r="D2050">
            <v>-5.3479999999999999</v>
          </cell>
          <cell r="G2050">
            <v>16095.341</v>
          </cell>
          <cell r="H2050">
            <v>-9.5169999999999995</v>
          </cell>
        </row>
        <row r="2051">
          <cell r="C2051">
            <v>12400.831</v>
          </cell>
          <cell r="D2051">
            <v>-2.3260000000000001</v>
          </cell>
          <cell r="G2051">
            <v>16098.558000000001</v>
          </cell>
          <cell r="H2051">
            <v>-9.94</v>
          </cell>
        </row>
        <row r="2052">
          <cell r="C2052">
            <v>12412.004000000001</v>
          </cell>
          <cell r="D2052">
            <v>0.90800000000000003</v>
          </cell>
          <cell r="G2052">
            <v>16101.550999999999</v>
          </cell>
          <cell r="H2052">
            <v>-10.526</v>
          </cell>
        </row>
        <row r="2053">
          <cell r="C2053">
            <v>12419.549000000001</v>
          </cell>
          <cell r="D2053">
            <v>2.581</v>
          </cell>
          <cell r="G2053">
            <v>16103.987999999999</v>
          </cell>
          <cell r="H2053">
            <v>-10.961</v>
          </cell>
        </row>
        <row r="2054">
          <cell r="C2054">
            <v>12443.57</v>
          </cell>
          <cell r="D2054">
            <v>5.218</v>
          </cell>
          <cell r="G2054">
            <v>16105.736000000001</v>
          </cell>
          <cell r="H2054">
            <v>-11.273999999999999</v>
          </cell>
        </row>
        <row r="2055">
          <cell r="C2055">
            <v>12471.659</v>
          </cell>
          <cell r="D2055">
            <v>5.46</v>
          </cell>
          <cell r="G2055">
            <v>16107.832</v>
          </cell>
          <cell r="H2055">
            <v>-11.644</v>
          </cell>
        </row>
        <row r="2056">
          <cell r="C2056">
            <v>12495.279</v>
          </cell>
          <cell r="D2056">
            <v>5.35</v>
          </cell>
          <cell r="G2056">
            <v>16112.078</v>
          </cell>
          <cell r="H2056">
            <v>-12.172000000000001</v>
          </cell>
        </row>
        <row r="2057">
          <cell r="C2057">
            <v>12514.874</v>
          </cell>
          <cell r="D2057">
            <v>5.3559999999999999</v>
          </cell>
          <cell r="G2057">
            <v>16114.569</v>
          </cell>
          <cell r="H2057">
            <v>-12.518000000000001</v>
          </cell>
        </row>
        <row r="2058">
          <cell r="C2058">
            <v>12531.882</v>
          </cell>
          <cell r="D2058">
            <v>5.3609999999999998</v>
          </cell>
          <cell r="G2058">
            <v>16116.377</v>
          </cell>
          <cell r="H2058">
            <v>-12.725</v>
          </cell>
        </row>
        <row r="2059">
          <cell r="C2059">
            <v>12550.373</v>
          </cell>
          <cell r="D2059">
            <v>5.3310000000000004</v>
          </cell>
          <cell r="G2059">
            <v>16118.339</v>
          </cell>
          <cell r="H2059">
            <v>-13.000999999999999</v>
          </cell>
        </row>
        <row r="2060">
          <cell r="C2060">
            <v>12570.476000000001</v>
          </cell>
          <cell r="D2060">
            <v>5.3049999999999997</v>
          </cell>
          <cell r="G2060">
            <v>16120.793</v>
          </cell>
          <cell r="H2060">
            <v>-13.302</v>
          </cell>
        </row>
        <row r="2061">
          <cell r="C2061">
            <v>12584.517</v>
          </cell>
          <cell r="D2061">
            <v>5.3150000000000004</v>
          </cell>
          <cell r="G2061">
            <v>16122.957</v>
          </cell>
          <cell r="H2061">
            <v>-13.509</v>
          </cell>
        </row>
        <row r="2062">
          <cell r="C2062">
            <v>12597.886</v>
          </cell>
          <cell r="D2062">
            <v>5.242</v>
          </cell>
          <cell r="G2062">
            <v>16125.377</v>
          </cell>
          <cell r="H2062">
            <v>-13.685</v>
          </cell>
        </row>
        <row r="2063">
          <cell r="C2063">
            <v>12608.669</v>
          </cell>
          <cell r="D2063">
            <v>5.2560000000000002</v>
          </cell>
          <cell r="G2063">
            <v>16128.005999999999</v>
          </cell>
          <cell r="H2063">
            <v>-13.831</v>
          </cell>
        </row>
        <row r="2064">
          <cell r="C2064">
            <v>12613.166999999999</v>
          </cell>
          <cell r="D2064">
            <v>5.266</v>
          </cell>
          <cell r="G2064">
            <v>16130.907999999999</v>
          </cell>
          <cell r="H2064">
            <v>-13.896000000000001</v>
          </cell>
        </row>
        <row r="2065">
          <cell r="C2065">
            <v>12663.026</v>
          </cell>
          <cell r="D2065">
            <v>5.6859999999999999</v>
          </cell>
          <cell r="G2065">
            <v>16133.116</v>
          </cell>
          <cell r="H2065">
            <v>-13.904</v>
          </cell>
        </row>
        <row r="2066">
          <cell r="C2066">
            <v>12674.29</v>
          </cell>
          <cell r="D2066">
            <v>5.899</v>
          </cell>
          <cell r="G2066">
            <v>16135.439</v>
          </cell>
          <cell r="H2066">
            <v>-13.848000000000001</v>
          </cell>
        </row>
        <row r="2067">
          <cell r="C2067">
            <v>12678.522000000001</v>
          </cell>
          <cell r="D2067">
            <v>5.9409999999999998</v>
          </cell>
          <cell r="G2067">
            <v>16138.285</v>
          </cell>
          <cell r="H2067">
            <v>-13.722</v>
          </cell>
        </row>
        <row r="2068">
          <cell r="C2068">
            <v>12684.437</v>
          </cell>
          <cell r="D2068">
            <v>6.0250000000000004</v>
          </cell>
          <cell r="G2068">
            <v>16141.656000000001</v>
          </cell>
          <cell r="H2068">
            <v>-13.414</v>
          </cell>
        </row>
        <row r="2069">
          <cell r="C2069">
            <v>12689.459000000001</v>
          </cell>
          <cell r="D2069">
            <v>5.8959999999999999</v>
          </cell>
          <cell r="G2069">
            <v>16145.268</v>
          </cell>
          <cell r="H2069">
            <v>-13.082000000000001</v>
          </cell>
        </row>
        <row r="2070">
          <cell r="C2070">
            <v>12701.065000000001</v>
          </cell>
          <cell r="D2070">
            <v>5.5140000000000002</v>
          </cell>
          <cell r="G2070">
            <v>16147.989</v>
          </cell>
          <cell r="H2070">
            <v>-12.759</v>
          </cell>
        </row>
        <row r="2071">
          <cell r="C2071">
            <v>12711.611000000001</v>
          </cell>
          <cell r="D2071">
            <v>5.0149999999999997</v>
          </cell>
          <cell r="G2071">
            <v>16150.258</v>
          </cell>
          <cell r="H2071">
            <v>-12.564</v>
          </cell>
        </row>
        <row r="2072">
          <cell r="C2072">
            <v>12737.298000000001</v>
          </cell>
          <cell r="D2072">
            <v>4.032</v>
          </cell>
          <cell r="G2072">
            <v>16152.281000000001</v>
          </cell>
          <cell r="H2072">
            <v>-12.212999999999999</v>
          </cell>
        </row>
        <row r="2073">
          <cell r="C2073">
            <v>12766.314</v>
          </cell>
          <cell r="D2073">
            <v>3.1629999999999998</v>
          </cell>
          <cell r="G2073">
            <v>16154.868</v>
          </cell>
          <cell r="H2073">
            <v>-11.808999999999999</v>
          </cell>
        </row>
        <row r="2074">
          <cell r="C2074">
            <v>12768.324000000001</v>
          </cell>
          <cell r="D2074">
            <v>3.242</v>
          </cell>
          <cell r="G2074">
            <v>16157.96</v>
          </cell>
          <cell r="H2074">
            <v>-11.269</v>
          </cell>
        </row>
        <row r="2075">
          <cell r="C2075">
            <v>12780.254999999999</v>
          </cell>
          <cell r="D2075">
            <v>2.5449999999999999</v>
          </cell>
          <cell r="G2075">
            <v>16160.195</v>
          </cell>
          <cell r="H2075">
            <v>-10.818</v>
          </cell>
        </row>
        <row r="2076">
          <cell r="C2076">
            <v>12790.945</v>
          </cell>
          <cell r="D2076">
            <v>2.4089999999999998</v>
          </cell>
          <cell r="G2076">
            <v>16162.423000000001</v>
          </cell>
          <cell r="H2076">
            <v>-10.321</v>
          </cell>
        </row>
        <row r="2077">
          <cell r="C2077">
            <v>12800.775</v>
          </cell>
          <cell r="D2077">
            <v>2.3479999999999999</v>
          </cell>
          <cell r="G2077">
            <v>16165.849</v>
          </cell>
          <cell r="H2077">
            <v>-9.6590000000000007</v>
          </cell>
        </row>
        <row r="2078">
          <cell r="C2078">
            <v>12804.404</v>
          </cell>
          <cell r="D2078">
            <v>2.5110000000000001</v>
          </cell>
          <cell r="G2078">
            <v>16170.079</v>
          </cell>
          <cell r="H2078">
            <v>-8.6340000000000003</v>
          </cell>
        </row>
        <row r="2079">
          <cell r="C2079">
            <v>12807.867</v>
          </cell>
          <cell r="D2079">
            <v>2.5350000000000001</v>
          </cell>
          <cell r="G2079">
            <v>16181.307000000001</v>
          </cell>
          <cell r="H2079">
            <v>-6.8769999999999998</v>
          </cell>
        </row>
        <row r="2080">
          <cell r="C2080">
            <v>12816.062</v>
          </cell>
          <cell r="D2080">
            <v>2.7909999999999999</v>
          </cell>
          <cell r="G2080">
            <v>16196.686</v>
          </cell>
          <cell r="H2080">
            <v>-5.6429999999999998</v>
          </cell>
        </row>
        <row r="2081">
          <cell r="C2081">
            <v>12819.615</v>
          </cell>
          <cell r="D2081">
            <v>2.8570000000000002</v>
          </cell>
          <cell r="G2081">
            <v>16208.325999999999</v>
          </cell>
          <cell r="H2081">
            <v>-5.3819999999999997</v>
          </cell>
        </row>
        <row r="2082">
          <cell r="C2082">
            <v>12826.308999999999</v>
          </cell>
          <cell r="D2082">
            <v>3.3519999999999999</v>
          </cell>
          <cell r="G2082">
            <v>16220.163</v>
          </cell>
          <cell r="H2082">
            <v>-5.3609999999999998</v>
          </cell>
        </row>
        <row r="2083">
          <cell r="C2083">
            <v>12837.557000000001</v>
          </cell>
          <cell r="D2083">
            <v>4.4119999999999999</v>
          </cell>
          <cell r="G2083">
            <v>16232.787</v>
          </cell>
          <cell r="H2083">
            <v>-5.3780000000000001</v>
          </cell>
        </row>
        <row r="2084">
          <cell r="C2084">
            <v>12844.174000000001</v>
          </cell>
          <cell r="D2084">
            <v>5.1260000000000003</v>
          </cell>
          <cell r="G2084">
            <v>16243.671</v>
          </cell>
          <cell r="H2084">
            <v>-5.3970000000000002</v>
          </cell>
        </row>
        <row r="2085">
          <cell r="C2085">
            <v>12851.450999999999</v>
          </cell>
          <cell r="D2085">
            <v>5.7460000000000004</v>
          </cell>
          <cell r="G2085">
            <v>16256.513999999999</v>
          </cell>
          <cell r="H2085">
            <v>-5.3620000000000001</v>
          </cell>
        </row>
        <row r="2086">
          <cell r="C2086">
            <v>12857.136</v>
          </cell>
          <cell r="D2086">
            <v>6.32</v>
          </cell>
          <cell r="G2086">
            <v>16277.409</v>
          </cell>
          <cell r="H2086">
            <v>-5.48</v>
          </cell>
        </row>
        <row r="2087">
          <cell r="C2087">
            <v>12865.201999999999</v>
          </cell>
          <cell r="D2087">
            <v>6.9950000000000001</v>
          </cell>
          <cell r="G2087">
            <v>16311.806</v>
          </cell>
          <cell r="H2087">
            <v>-5.4119999999999999</v>
          </cell>
        </row>
        <row r="2088">
          <cell r="C2088">
            <v>12875.442999999999</v>
          </cell>
          <cell r="D2088">
            <v>7.3170000000000002</v>
          </cell>
          <cell r="G2088">
            <v>16333.374</v>
          </cell>
          <cell r="H2088">
            <v>-5.4279999999999999</v>
          </cell>
        </row>
        <row r="2089">
          <cell r="C2089">
            <v>12885.996999999999</v>
          </cell>
          <cell r="D2089">
            <v>7.08</v>
          </cell>
          <cell r="G2089">
            <v>16351.248</v>
          </cell>
          <cell r="H2089">
            <v>-5.4029999999999996</v>
          </cell>
        </row>
        <row r="2090">
          <cell r="C2090">
            <v>12899.386</v>
          </cell>
          <cell r="D2090">
            <v>5.601</v>
          </cell>
          <cell r="G2090">
            <v>16372.237999999999</v>
          </cell>
          <cell r="H2090">
            <v>-5.524</v>
          </cell>
        </row>
        <row r="2091">
          <cell r="C2091">
            <v>12918.832</v>
          </cell>
          <cell r="D2091">
            <v>1.3140000000000001</v>
          </cell>
          <cell r="G2091">
            <v>16403.353999999999</v>
          </cell>
          <cell r="H2091">
            <v>-5.5860000000000003</v>
          </cell>
        </row>
        <row r="2092">
          <cell r="C2092">
            <v>12924.215</v>
          </cell>
          <cell r="D2092">
            <v>-0.27300000000000002</v>
          </cell>
          <cell r="G2092">
            <v>16456.649000000001</v>
          </cell>
          <cell r="H2092">
            <v>-5.5119999999999996</v>
          </cell>
        </row>
        <row r="2093">
          <cell r="C2093">
            <v>12928.793</v>
          </cell>
          <cell r="D2093">
            <v>-1.623</v>
          </cell>
          <cell r="G2093">
            <v>16477.612000000001</v>
          </cell>
          <cell r="H2093">
            <v>-5.9029999999999996</v>
          </cell>
        </row>
        <row r="2094">
          <cell r="C2094">
            <v>12931.94</v>
          </cell>
          <cell r="D2094">
            <v>-2.4129999999999998</v>
          </cell>
          <cell r="G2094">
            <v>16504.121999999999</v>
          </cell>
          <cell r="H2094">
            <v>-5.899</v>
          </cell>
        </row>
        <row r="2095">
          <cell r="C2095">
            <v>12935.766</v>
          </cell>
          <cell r="D2095">
            <v>-3.3220000000000001</v>
          </cell>
          <cell r="G2095">
            <v>16535.614000000001</v>
          </cell>
          <cell r="H2095">
            <v>-5.8440000000000003</v>
          </cell>
        </row>
        <row r="2096">
          <cell r="C2096">
            <v>12939.655000000001</v>
          </cell>
          <cell r="D2096">
            <v>-3.9969999999999999</v>
          </cell>
          <cell r="G2096">
            <v>16562.27</v>
          </cell>
          <cell r="H2096">
            <v>-5.798</v>
          </cell>
        </row>
        <row r="2097">
          <cell r="C2097">
            <v>12942.401</v>
          </cell>
          <cell r="D2097">
            <v>-4.3650000000000002</v>
          </cell>
          <cell r="G2097">
            <v>16581.807000000001</v>
          </cell>
          <cell r="H2097">
            <v>-5.54</v>
          </cell>
        </row>
        <row r="2098">
          <cell r="C2098">
            <v>12945.464</v>
          </cell>
          <cell r="D2098">
            <v>-4.5030000000000001</v>
          </cell>
          <cell r="G2098">
            <v>16600.526999999998</v>
          </cell>
          <cell r="H2098">
            <v>-5.5190000000000001</v>
          </cell>
        </row>
        <row r="2099">
          <cell r="C2099">
            <v>12948.842000000001</v>
          </cell>
          <cell r="D2099">
            <v>-4.5910000000000002</v>
          </cell>
          <cell r="G2099">
            <v>16633.887999999999</v>
          </cell>
          <cell r="H2099">
            <v>-5.5919999999999996</v>
          </cell>
        </row>
        <row r="2100">
          <cell r="C2100">
            <v>12952.035</v>
          </cell>
          <cell r="D2100">
            <v>-4.5640000000000001</v>
          </cell>
          <cell r="G2100">
            <v>16654.755000000001</v>
          </cell>
          <cell r="H2100">
            <v>-6.4939999999999998</v>
          </cell>
        </row>
        <row r="2101">
          <cell r="C2101">
            <v>12955.029</v>
          </cell>
          <cell r="D2101">
            <v>-4.444</v>
          </cell>
          <cell r="G2101">
            <v>16662.420999999998</v>
          </cell>
          <cell r="H2101">
            <v>-7.1369999999999996</v>
          </cell>
        </row>
        <row r="2102">
          <cell r="C2102">
            <v>12958.05</v>
          </cell>
          <cell r="D2102">
            <v>-4.1470000000000002</v>
          </cell>
          <cell r="G2102">
            <v>16667.625</v>
          </cell>
          <cell r="H2102">
            <v>-7.8680000000000003</v>
          </cell>
        </row>
        <row r="2103">
          <cell r="C2103">
            <v>12961.218999999999</v>
          </cell>
          <cell r="D2103">
            <v>-3.6349999999999998</v>
          </cell>
          <cell r="G2103">
            <v>16672.536</v>
          </cell>
          <cell r="H2103">
            <v>-8.6820000000000004</v>
          </cell>
        </row>
        <row r="2104">
          <cell r="C2104">
            <v>12964.498</v>
          </cell>
          <cell r="D2104">
            <v>-2.944</v>
          </cell>
          <cell r="G2104">
            <v>16677.518</v>
          </cell>
          <cell r="H2104">
            <v>-9.4410000000000007</v>
          </cell>
        </row>
        <row r="2105">
          <cell r="C2105">
            <v>12968.071</v>
          </cell>
          <cell r="D2105">
            <v>-2.0190000000000001</v>
          </cell>
          <cell r="G2105">
            <v>16682.325000000001</v>
          </cell>
          <cell r="H2105">
            <v>-10.054</v>
          </cell>
        </row>
        <row r="2106">
          <cell r="C2106">
            <v>12971.51</v>
          </cell>
          <cell r="D2106">
            <v>-1.0409999999999999</v>
          </cell>
          <cell r="G2106">
            <v>16687.672999999999</v>
          </cell>
          <cell r="H2106">
            <v>-10.798999999999999</v>
          </cell>
        </row>
        <row r="2107">
          <cell r="C2107">
            <v>12975.029</v>
          </cell>
          <cell r="D2107">
            <v>7.2999999999999995E-2</v>
          </cell>
          <cell r="G2107">
            <v>16692.777999999998</v>
          </cell>
          <cell r="H2107">
            <v>-11.406000000000001</v>
          </cell>
        </row>
        <row r="2108">
          <cell r="C2108">
            <v>12978.21</v>
          </cell>
          <cell r="D2108">
            <v>1.296</v>
          </cell>
          <cell r="G2108">
            <v>16697.240000000002</v>
          </cell>
          <cell r="H2108">
            <v>-11.688000000000001</v>
          </cell>
        </row>
        <row r="2109">
          <cell r="C2109">
            <v>12985.634</v>
          </cell>
          <cell r="D2109">
            <v>3.827</v>
          </cell>
          <cell r="G2109">
            <v>16702.131000000001</v>
          </cell>
          <cell r="H2109">
            <v>-11.912000000000001</v>
          </cell>
        </row>
        <row r="2110">
          <cell r="C2110">
            <v>12997.254999999999</v>
          </cell>
          <cell r="D2110">
            <v>7.82</v>
          </cell>
          <cell r="G2110">
            <v>16706.702000000001</v>
          </cell>
          <cell r="H2110">
            <v>-11.999000000000001</v>
          </cell>
        </row>
        <row r="2111">
          <cell r="C2111">
            <v>13010.156999999999</v>
          </cell>
          <cell r="D2111">
            <v>12.413</v>
          </cell>
          <cell r="G2111">
            <v>16710.774000000001</v>
          </cell>
          <cell r="H2111">
            <v>-12.103999999999999</v>
          </cell>
        </row>
        <row r="2112">
          <cell r="C2112">
            <v>13023.333000000001</v>
          </cell>
          <cell r="D2112">
            <v>17.117000000000001</v>
          </cell>
          <cell r="G2112">
            <v>16714.053</v>
          </cell>
          <cell r="H2112">
            <v>-12.112</v>
          </cell>
        </row>
        <row r="2113">
          <cell r="C2113">
            <v>13036.084000000001</v>
          </cell>
          <cell r="D2113">
            <v>21.643999999999998</v>
          </cell>
          <cell r="G2113">
            <v>16718.633000000002</v>
          </cell>
          <cell r="H2113">
            <v>-11.836</v>
          </cell>
        </row>
        <row r="2114">
          <cell r="C2114">
            <v>13043.937</v>
          </cell>
          <cell r="D2114">
            <v>24.507999999999999</v>
          </cell>
          <cell r="G2114">
            <v>16722.48</v>
          </cell>
          <cell r="H2114">
            <v>-11.518000000000001</v>
          </cell>
        </row>
        <row r="2115">
          <cell r="C2115">
            <v>13047.903</v>
          </cell>
          <cell r="D2115">
            <v>26.050999999999998</v>
          </cell>
          <cell r="G2115">
            <v>16729.239000000001</v>
          </cell>
          <cell r="H2115">
            <v>-10.587</v>
          </cell>
        </row>
        <row r="2116">
          <cell r="C2116">
            <v>13054.143</v>
          </cell>
          <cell r="D2116">
            <v>28.408000000000001</v>
          </cell>
          <cell r="G2116">
            <v>16737.223000000002</v>
          </cell>
          <cell r="H2116">
            <v>-9.5489999999999995</v>
          </cell>
        </row>
        <row r="2117">
          <cell r="C2117">
            <v>13059.224</v>
          </cell>
          <cell r="D2117">
            <v>30.134</v>
          </cell>
          <cell r="G2117">
            <v>16758.294000000002</v>
          </cell>
          <cell r="H2117">
            <v>-6.601</v>
          </cell>
        </row>
        <row r="2118">
          <cell r="C2118">
            <v>13064.941999999999</v>
          </cell>
          <cell r="D2118">
            <v>32.091999999999999</v>
          </cell>
          <cell r="G2118">
            <v>16784.671999999999</v>
          </cell>
          <cell r="H2118">
            <v>-2.4580000000000002</v>
          </cell>
        </row>
        <row r="2119">
          <cell r="C2119">
            <v>13068.71</v>
          </cell>
          <cell r="D2119">
            <v>33.289000000000001</v>
          </cell>
          <cell r="G2119">
            <v>16787.715</v>
          </cell>
          <cell r="H2119">
            <v>-1.7450000000000001</v>
          </cell>
        </row>
        <row r="2120">
          <cell r="C2120">
            <v>13072.009</v>
          </cell>
          <cell r="D2120">
            <v>34.110999999999997</v>
          </cell>
          <cell r="G2120">
            <v>16791.701000000001</v>
          </cell>
          <cell r="H2120">
            <v>-1.0369999999999999</v>
          </cell>
        </row>
        <row r="2121">
          <cell r="C2121">
            <v>13074.808000000001</v>
          </cell>
          <cell r="D2121">
            <v>34.764000000000003</v>
          </cell>
          <cell r="G2121">
            <v>16797.058000000001</v>
          </cell>
          <cell r="H2121">
            <v>-0.252</v>
          </cell>
        </row>
        <row r="2122">
          <cell r="C2122">
            <v>13077.023999999999</v>
          </cell>
          <cell r="D2122">
            <v>35.026000000000003</v>
          </cell>
          <cell r="G2122">
            <v>16799.93</v>
          </cell>
          <cell r="H2122">
            <v>0.14799999999999999</v>
          </cell>
        </row>
        <row r="2123">
          <cell r="C2123">
            <v>13079.866</v>
          </cell>
          <cell r="D2123">
            <v>35.326000000000001</v>
          </cell>
          <cell r="G2123">
            <v>16803.284</v>
          </cell>
          <cell r="H2123">
            <v>0.754</v>
          </cell>
        </row>
        <row r="2124">
          <cell r="C2124">
            <v>13083.001</v>
          </cell>
          <cell r="D2124">
            <v>35.49</v>
          </cell>
          <cell r="G2124">
            <v>16806.977999999999</v>
          </cell>
          <cell r="H2124">
            <v>1.181</v>
          </cell>
        </row>
        <row r="2125">
          <cell r="C2125">
            <v>13089.812</v>
          </cell>
          <cell r="D2125">
            <v>35.454000000000001</v>
          </cell>
          <cell r="G2125">
            <v>16812.185000000001</v>
          </cell>
          <cell r="H2125">
            <v>1.641</v>
          </cell>
        </row>
        <row r="2126">
          <cell r="C2126">
            <v>13094.136</v>
          </cell>
          <cell r="D2126">
            <v>35.220999999999997</v>
          </cell>
          <cell r="G2126">
            <v>16817.667000000001</v>
          </cell>
          <cell r="H2126">
            <v>2.0249999999999999</v>
          </cell>
        </row>
        <row r="2127">
          <cell r="C2127">
            <v>13096.504000000001</v>
          </cell>
          <cell r="D2127">
            <v>34.99</v>
          </cell>
          <cell r="G2127">
            <v>16824.277999999998</v>
          </cell>
          <cell r="H2127">
            <v>1.9910000000000001</v>
          </cell>
        </row>
        <row r="2128">
          <cell r="C2128">
            <v>13100.57</v>
          </cell>
          <cell r="D2128">
            <v>34.445999999999998</v>
          </cell>
          <cell r="G2128">
            <v>16829.644</v>
          </cell>
          <cell r="H2128">
            <v>1.865</v>
          </cell>
        </row>
        <row r="2129">
          <cell r="C2129">
            <v>13104.473</v>
          </cell>
          <cell r="D2129">
            <v>33.713000000000001</v>
          </cell>
          <cell r="G2129">
            <v>16835.172999999999</v>
          </cell>
          <cell r="H2129">
            <v>1.61</v>
          </cell>
        </row>
        <row r="2130">
          <cell r="C2130">
            <v>13107.163</v>
          </cell>
          <cell r="D2130">
            <v>32.832999999999998</v>
          </cell>
          <cell r="G2130">
            <v>16840.402999999998</v>
          </cell>
          <cell r="H2130">
            <v>1.139</v>
          </cell>
        </row>
        <row r="2131">
          <cell r="C2131">
            <v>13110.235000000001</v>
          </cell>
          <cell r="D2131">
            <v>31.795000000000002</v>
          </cell>
          <cell r="G2131">
            <v>16845.234</v>
          </cell>
          <cell r="H2131">
            <v>0.60399999999999998</v>
          </cell>
        </row>
        <row r="2132">
          <cell r="C2132">
            <v>13115.699000000001</v>
          </cell>
          <cell r="D2132">
            <v>29.706</v>
          </cell>
          <cell r="G2132">
            <v>16850.89</v>
          </cell>
          <cell r="H2132">
            <v>-0.254</v>
          </cell>
        </row>
        <row r="2133">
          <cell r="C2133">
            <v>13121.415000000001</v>
          </cell>
          <cell r="D2133">
            <v>27.616</v>
          </cell>
          <cell r="G2133">
            <v>16855.757000000001</v>
          </cell>
          <cell r="H2133">
            <v>-1.1279999999999999</v>
          </cell>
        </row>
        <row r="2134">
          <cell r="C2134">
            <v>13132.682000000001</v>
          </cell>
          <cell r="D2134">
            <v>23.431999999999999</v>
          </cell>
          <cell r="G2134">
            <v>16860.727999999999</v>
          </cell>
          <cell r="H2134">
            <v>-2.1419999999999999</v>
          </cell>
        </row>
        <row r="2135">
          <cell r="C2135">
            <v>13137.655000000001</v>
          </cell>
          <cell r="D2135">
            <v>21.472999999999999</v>
          </cell>
          <cell r="G2135">
            <v>16865.858</v>
          </cell>
          <cell r="H2135">
            <v>-3.121</v>
          </cell>
        </row>
        <row r="2136">
          <cell r="C2136">
            <v>13142.964</v>
          </cell>
          <cell r="D2136">
            <v>19.350000000000001</v>
          </cell>
          <cell r="G2136">
            <v>16872.469000000001</v>
          </cell>
          <cell r="H2136">
            <v>-4.0720000000000001</v>
          </cell>
        </row>
        <row r="2137">
          <cell r="C2137">
            <v>13154.757</v>
          </cell>
          <cell r="D2137">
            <v>15.105</v>
          </cell>
          <cell r="G2137">
            <v>16887.848000000002</v>
          </cell>
          <cell r="H2137">
            <v>-5.1870000000000003</v>
          </cell>
        </row>
        <row r="2138">
          <cell r="C2138">
            <v>13163.710999999999</v>
          </cell>
          <cell r="D2138">
            <v>12.430999999999999</v>
          </cell>
          <cell r="G2138">
            <v>16909.566999999999</v>
          </cell>
          <cell r="H2138">
            <v>-5.516</v>
          </cell>
        </row>
        <row r="2139">
          <cell r="C2139">
            <v>13170.364</v>
          </cell>
          <cell r="D2139">
            <v>10.523999999999999</v>
          </cell>
          <cell r="G2139">
            <v>16936.062999999998</v>
          </cell>
          <cell r="H2139">
            <v>-5.4080000000000004</v>
          </cell>
        </row>
        <row r="2140">
          <cell r="C2140">
            <v>13183.361999999999</v>
          </cell>
          <cell r="D2140">
            <v>8.1020000000000003</v>
          </cell>
          <cell r="G2140">
            <v>16952.134999999998</v>
          </cell>
          <cell r="H2140">
            <v>-5.3789999999999996</v>
          </cell>
        </row>
        <row r="2141">
          <cell r="C2141">
            <v>13198.335999999999</v>
          </cell>
          <cell r="D2141">
            <v>7.3150000000000004</v>
          </cell>
          <cell r="G2141">
            <v>16972.386999999999</v>
          </cell>
          <cell r="H2141">
            <v>-5.37</v>
          </cell>
        </row>
        <row r="2142">
          <cell r="C2142">
            <v>13205.217000000001</v>
          </cell>
          <cell r="D2142">
            <v>7.6210000000000004</v>
          </cell>
          <cell r="G2142">
            <v>16996.371999999999</v>
          </cell>
          <cell r="H2142">
            <v>-5.5359999999999996</v>
          </cell>
        </row>
        <row r="2143">
          <cell r="C2143">
            <v>13226.370999999999</v>
          </cell>
          <cell r="D2143">
            <v>11.676</v>
          </cell>
          <cell r="G2143">
            <v>17008.482</v>
          </cell>
          <cell r="H2143">
            <v>-5.7729999999999997</v>
          </cell>
        </row>
        <row r="2144">
          <cell r="C2144">
            <v>13235.698</v>
          </cell>
          <cell r="D2144">
            <v>14.83</v>
          </cell>
          <cell r="G2144">
            <v>17014.288</v>
          </cell>
          <cell r="H2144">
            <v>-6.0060000000000002</v>
          </cell>
        </row>
        <row r="2145">
          <cell r="C2145">
            <v>13242.396000000001</v>
          </cell>
          <cell r="D2145">
            <v>17.739999999999998</v>
          </cell>
          <cell r="G2145">
            <v>17019.850999999999</v>
          </cell>
          <cell r="H2145">
            <v>-6.4729999999999999</v>
          </cell>
        </row>
        <row r="2146">
          <cell r="C2146">
            <v>13250.355</v>
          </cell>
          <cell r="D2146">
            <v>21.963000000000001</v>
          </cell>
          <cell r="G2146">
            <v>17024.506000000001</v>
          </cell>
          <cell r="H2146">
            <v>-7.2</v>
          </cell>
        </row>
        <row r="2147">
          <cell r="C2147">
            <v>13252.683999999999</v>
          </cell>
          <cell r="D2147">
            <v>23.129000000000001</v>
          </cell>
          <cell r="G2147">
            <v>17029.032999999999</v>
          </cell>
          <cell r="H2147">
            <v>-7.9420000000000002</v>
          </cell>
        </row>
        <row r="2148">
          <cell r="C2148">
            <v>13254.665999999999</v>
          </cell>
          <cell r="D2148">
            <v>24.123999999999999</v>
          </cell>
          <cell r="G2148">
            <v>17032.905999999999</v>
          </cell>
          <cell r="H2148">
            <v>-8.6110000000000007</v>
          </cell>
        </row>
        <row r="2149">
          <cell r="C2149">
            <v>13257.282999999999</v>
          </cell>
          <cell r="D2149">
            <v>25.428999999999998</v>
          </cell>
          <cell r="G2149">
            <v>17037.190999999999</v>
          </cell>
          <cell r="H2149">
            <v>-9.4130000000000003</v>
          </cell>
        </row>
        <row r="2150">
          <cell r="C2150">
            <v>13259.349</v>
          </cell>
          <cell r="D2150">
            <v>26.379000000000001</v>
          </cell>
          <cell r="G2150">
            <v>17041.427</v>
          </cell>
          <cell r="H2150">
            <v>-10.236000000000001</v>
          </cell>
        </row>
        <row r="2151">
          <cell r="C2151">
            <v>13261.422</v>
          </cell>
          <cell r="D2151">
            <v>27.265000000000001</v>
          </cell>
          <cell r="G2151">
            <v>17045.603999999999</v>
          </cell>
          <cell r="H2151">
            <v>-11.215999999999999</v>
          </cell>
        </row>
        <row r="2152">
          <cell r="C2152">
            <v>13263.853999999999</v>
          </cell>
          <cell r="D2152">
            <v>28.173999999999999</v>
          </cell>
          <cell r="G2152">
            <v>17048.933000000001</v>
          </cell>
          <cell r="H2152">
            <v>-11.914999999999999</v>
          </cell>
        </row>
        <row r="2153">
          <cell r="C2153">
            <v>13265.924000000001</v>
          </cell>
          <cell r="D2153">
            <v>28.824000000000002</v>
          </cell>
          <cell r="G2153">
            <v>17052.513999999999</v>
          </cell>
          <cell r="H2153">
            <v>-12.766</v>
          </cell>
        </row>
        <row r="2154">
          <cell r="C2154">
            <v>13268.361999999999</v>
          </cell>
          <cell r="D2154">
            <v>29.623000000000001</v>
          </cell>
          <cell r="G2154">
            <v>17057.898000000001</v>
          </cell>
          <cell r="H2154">
            <v>-13.988</v>
          </cell>
        </row>
        <row r="2155">
          <cell r="C2155">
            <v>13269.896000000001</v>
          </cell>
          <cell r="D2155">
            <v>30.045000000000002</v>
          </cell>
          <cell r="G2155">
            <v>17062.519</v>
          </cell>
          <cell r="H2155">
            <v>-14.957000000000001</v>
          </cell>
        </row>
        <row r="2156">
          <cell r="C2156">
            <v>13271.543</v>
          </cell>
          <cell r="D2156">
            <v>30.512</v>
          </cell>
          <cell r="G2156">
            <v>17070.547999999999</v>
          </cell>
          <cell r="H2156">
            <v>-16.687999999999999</v>
          </cell>
        </row>
        <row r="2157">
          <cell r="C2157">
            <v>13274.12</v>
          </cell>
          <cell r="D2157">
            <v>30.850999999999999</v>
          </cell>
          <cell r="G2157">
            <v>17075.275000000001</v>
          </cell>
          <cell r="H2157">
            <v>-17.602</v>
          </cell>
        </row>
        <row r="2158">
          <cell r="C2158">
            <v>13275.982</v>
          </cell>
          <cell r="D2158">
            <v>30.992999999999999</v>
          </cell>
          <cell r="G2158">
            <v>17083.895</v>
          </cell>
          <cell r="H2158">
            <v>-18.995000000000001</v>
          </cell>
        </row>
        <row r="2159">
          <cell r="C2159">
            <v>13277.825000000001</v>
          </cell>
          <cell r="D2159">
            <v>31.167999999999999</v>
          </cell>
          <cell r="G2159">
            <v>17095.993999999999</v>
          </cell>
          <cell r="H2159">
            <v>-20.260999999999999</v>
          </cell>
        </row>
        <row r="2160">
          <cell r="C2160">
            <v>13279.682000000001</v>
          </cell>
          <cell r="D2160">
            <v>31.224</v>
          </cell>
          <cell r="G2160">
            <v>17111.958999999999</v>
          </cell>
          <cell r="H2160">
            <v>-20.742999999999999</v>
          </cell>
        </row>
        <row r="2161">
          <cell r="C2161">
            <v>13280.798000000001</v>
          </cell>
          <cell r="D2161">
            <v>31.27</v>
          </cell>
          <cell r="G2161">
            <v>17135.921999999999</v>
          </cell>
          <cell r="H2161">
            <v>94.896000000000001</v>
          </cell>
        </row>
        <row r="2162">
          <cell r="C2162">
            <v>13284.041999999999</v>
          </cell>
          <cell r="D2162">
            <v>31.309000000000001</v>
          </cell>
          <cell r="G2162">
            <v>17152.062000000002</v>
          </cell>
          <cell r="H2162">
            <v>-18.23</v>
          </cell>
        </row>
        <row r="2163">
          <cell r="C2163">
            <v>13286.79</v>
          </cell>
          <cell r="D2163">
            <v>31.355</v>
          </cell>
          <cell r="G2163">
            <v>17153.312999999998</v>
          </cell>
          <cell r="H2163">
            <v>97.319000000000003</v>
          </cell>
        </row>
        <row r="2164">
          <cell r="C2164">
            <v>13289.155000000001</v>
          </cell>
          <cell r="D2164">
            <v>31.356000000000002</v>
          </cell>
          <cell r="G2164">
            <v>17157.285</v>
          </cell>
          <cell r="H2164">
            <v>97.944999999999993</v>
          </cell>
        </row>
        <row r="2165">
          <cell r="C2165">
            <v>13291.178</v>
          </cell>
          <cell r="D2165">
            <v>31.126000000000001</v>
          </cell>
          <cell r="G2165">
            <v>17159.157999999999</v>
          </cell>
          <cell r="H2165">
            <v>-17.783999999999999</v>
          </cell>
        </row>
        <row r="2166">
          <cell r="C2166">
            <v>13293.494000000001</v>
          </cell>
          <cell r="D2166">
            <v>30.867000000000001</v>
          </cell>
          <cell r="G2166">
            <v>17160.478999999999</v>
          </cell>
          <cell r="H2166">
            <v>98.275999999999996</v>
          </cell>
        </row>
        <row r="2167">
          <cell r="C2167">
            <v>13295.691000000001</v>
          </cell>
          <cell r="D2167">
            <v>30.617999999999999</v>
          </cell>
          <cell r="G2167">
            <v>17164.455000000002</v>
          </cell>
          <cell r="H2167">
            <v>98.334000000000003</v>
          </cell>
        </row>
        <row r="2168">
          <cell r="C2168">
            <v>13297.921</v>
          </cell>
          <cell r="D2168">
            <v>30.181999999999999</v>
          </cell>
          <cell r="G2168">
            <v>17164.996999999999</v>
          </cell>
          <cell r="H2168">
            <v>-17.363</v>
          </cell>
        </row>
        <row r="2169">
          <cell r="C2169">
            <v>13299.888999999999</v>
          </cell>
          <cell r="D2169">
            <v>29.789000000000001</v>
          </cell>
          <cell r="G2169">
            <v>17168.232</v>
          </cell>
          <cell r="H2169">
            <v>98.296999999999997</v>
          </cell>
        </row>
        <row r="2170">
          <cell r="C2170">
            <v>13302.511</v>
          </cell>
          <cell r="D2170">
            <v>29.344000000000001</v>
          </cell>
          <cell r="G2170">
            <v>17169.708999999999</v>
          </cell>
          <cell r="H2170">
            <v>-16.896999999999998</v>
          </cell>
        </row>
        <row r="2171">
          <cell r="C2171">
            <v>13304.712</v>
          </cell>
          <cell r="D2171">
            <v>28.831</v>
          </cell>
          <cell r="G2171">
            <v>17172.667000000001</v>
          </cell>
          <cell r="H2171">
            <v>97.864999999999995</v>
          </cell>
        </row>
        <row r="2172">
          <cell r="C2172">
            <v>13308.034</v>
          </cell>
          <cell r="D2172">
            <v>27.898</v>
          </cell>
          <cell r="G2172">
            <v>17174.314999999999</v>
          </cell>
          <cell r="H2172">
            <v>-16.295999999999999</v>
          </cell>
        </row>
        <row r="2173">
          <cell r="C2173">
            <v>13311.076999999999</v>
          </cell>
          <cell r="D2173">
            <v>27.071999999999999</v>
          </cell>
          <cell r="G2173">
            <v>17178.198</v>
          </cell>
          <cell r="H2173">
            <v>97.26</v>
          </cell>
        </row>
        <row r="2174">
          <cell r="C2174">
            <v>13318.313</v>
          </cell>
          <cell r="D2174">
            <v>25.096</v>
          </cell>
          <cell r="G2174">
            <v>17178.599999999999</v>
          </cell>
          <cell r="H2174">
            <v>-15.273</v>
          </cell>
        </row>
        <row r="2175">
          <cell r="C2175">
            <v>13323.919</v>
          </cell>
          <cell r="D2175">
            <v>23.777000000000001</v>
          </cell>
          <cell r="G2175">
            <v>17182.462</v>
          </cell>
          <cell r="H2175">
            <v>-14.125</v>
          </cell>
        </row>
        <row r="2176">
          <cell r="C2176">
            <v>13331.02</v>
          </cell>
          <cell r="D2176">
            <v>22.411999999999999</v>
          </cell>
          <cell r="G2176">
            <v>17184.364000000001</v>
          </cell>
          <cell r="H2176">
            <v>96.433000000000007</v>
          </cell>
        </row>
        <row r="2177">
          <cell r="C2177">
            <v>13341.484</v>
          </cell>
          <cell r="D2177">
            <v>20.565000000000001</v>
          </cell>
          <cell r="G2177">
            <v>17185.748</v>
          </cell>
          <cell r="H2177">
            <v>-13.076000000000001</v>
          </cell>
        </row>
        <row r="2178">
          <cell r="C2178">
            <v>13361.736999999999</v>
          </cell>
          <cell r="D2178">
            <v>16.952000000000002</v>
          </cell>
          <cell r="G2178">
            <v>17188.941999999999</v>
          </cell>
          <cell r="H2178">
            <v>-11.836</v>
          </cell>
        </row>
        <row r="2179">
          <cell r="C2179">
            <v>13378.109</v>
          </cell>
          <cell r="D2179">
            <v>14.048</v>
          </cell>
          <cell r="G2179">
            <v>17191.293000000001</v>
          </cell>
          <cell r="H2179">
            <v>95.302000000000007</v>
          </cell>
        </row>
        <row r="2180">
          <cell r="C2180">
            <v>13385.71</v>
          </cell>
          <cell r="D2180">
            <v>12.706</v>
          </cell>
          <cell r="G2180">
            <v>17193.127</v>
          </cell>
          <cell r="H2180">
            <v>-10.055999999999999</v>
          </cell>
        </row>
        <row r="2181">
          <cell r="C2181">
            <v>13400.474</v>
          </cell>
          <cell r="D2181">
            <v>10.071</v>
          </cell>
          <cell r="G2181">
            <v>17195.792000000001</v>
          </cell>
          <cell r="H2181">
            <v>-8.7279999999999998</v>
          </cell>
        </row>
        <row r="2182">
          <cell r="C2182">
            <v>13410.27</v>
          </cell>
          <cell r="D2182">
            <v>8.2889999999999997</v>
          </cell>
          <cell r="G2182">
            <v>17198.251</v>
          </cell>
          <cell r="H2182">
            <v>-7.431</v>
          </cell>
        </row>
        <row r="2183">
          <cell r="C2183">
            <v>13416.458000000001</v>
          </cell>
          <cell r="D2183">
            <v>7.3959999999999999</v>
          </cell>
          <cell r="G2183">
            <v>17200.191999999999</v>
          </cell>
          <cell r="H2183">
            <v>94.021000000000001</v>
          </cell>
        </row>
        <row r="2184">
          <cell r="C2184">
            <v>13421.23</v>
          </cell>
          <cell r="D2184">
            <v>6.984</v>
          </cell>
          <cell r="G2184">
            <v>17201.221000000001</v>
          </cell>
          <cell r="H2184">
            <v>-5.83</v>
          </cell>
        </row>
        <row r="2185">
          <cell r="C2185">
            <v>13424.962</v>
          </cell>
          <cell r="D2185">
            <v>6.82</v>
          </cell>
          <cell r="G2185">
            <v>17203.599999999999</v>
          </cell>
          <cell r="H2185">
            <v>-4.484</v>
          </cell>
        </row>
        <row r="2186">
          <cell r="C2186">
            <v>13428.691000000001</v>
          </cell>
          <cell r="D2186">
            <v>6.859</v>
          </cell>
          <cell r="G2186">
            <v>17206.8</v>
          </cell>
          <cell r="H2186">
            <v>-2.5339999999999998</v>
          </cell>
        </row>
        <row r="2187">
          <cell r="C2187">
            <v>13433.037</v>
          </cell>
          <cell r="D2187">
            <v>7.0670000000000002</v>
          </cell>
          <cell r="G2187">
            <v>17210.302</v>
          </cell>
          <cell r="H2187">
            <v>-0.308</v>
          </cell>
        </row>
        <row r="2188">
          <cell r="C2188">
            <v>13437.141</v>
          </cell>
          <cell r="D2188">
            <v>7.4630000000000001</v>
          </cell>
          <cell r="G2188">
            <v>17213.666000000001</v>
          </cell>
          <cell r="H2188">
            <v>2.137</v>
          </cell>
        </row>
        <row r="2189">
          <cell r="C2189">
            <v>13442.08</v>
          </cell>
          <cell r="D2189">
            <v>8.1590000000000007</v>
          </cell>
          <cell r="G2189">
            <v>17215.888999999999</v>
          </cell>
          <cell r="H2189">
            <v>91.853999999999999</v>
          </cell>
        </row>
        <row r="2190">
          <cell r="C2190">
            <v>13447.496999999999</v>
          </cell>
          <cell r="D2190">
            <v>9.1720000000000006</v>
          </cell>
          <cell r="G2190">
            <v>17216.424999999999</v>
          </cell>
          <cell r="H2190">
            <v>4.4690000000000003</v>
          </cell>
        </row>
        <row r="2191">
          <cell r="C2191">
            <v>13454.892</v>
          </cell>
          <cell r="D2191">
            <v>10.643000000000001</v>
          </cell>
          <cell r="G2191">
            <v>17219.562999999998</v>
          </cell>
          <cell r="H2191">
            <v>7.407</v>
          </cell>
        </row>
        <row r="2192">
          <cell r="C2192">
            <v>13462.605</v>
          </cell>
          <cell r="D2192">
            <v>12.231999999999999</v>
          </cell>
          <cell r="G2192">
            <v>17222.157999999999</v>
          </cell>
          <cell r="H2192">
            <v>10.234</v>
          </cell>
        </row>
        <row r="2193">
          <cell r="C2193">
            <v>13471.514999999999</v>
          </cell>
          <cell r="D2193">
            <v>14.045999999999999</v>
          </cell>
          <cell r="G2193">
            <v>17225.397000000001</v>
          </cell>
          <cell r="H2193">
            <v>13.653</v>
          </cell>
        </row>
        <row r="2194">
          <cell r="C2194">
            <v>13479.263999999999</v>
          </cell>
          <cell r="D2194">
            <v>15.657</v>
          </cell>
          <cell r="G2194">
            <v>17226.079000000002</v>
          </cell>
          <cell r="H2194">
            <v>89.578000000000003</v>
          </cell>
        </row>
        <row r="2195">
          <cell r="C2195">
            <v>13485.806</v>
          </cell>
          <cell r="D2195">
            <v>16.858000000000001</v>
          </cell>
          <cell r="G2195">
            <v>17227.940999999999</v>
          </cell>
          <cell r="H2195">
            <v>16.367999999999999</v>
          </cell>
        </row>
        <row r="2196">
          <cell r="C2196">
            <v>13499.189</v>
          </cell>
          <cell r="D2196">
            <v>19.401</v>
          </cell>
          <cell r="G2196">
            <v>17229.838</v>
          </cell>
          <cell r="H2196">
            <v>18.533999999999999</v>
          </cell>
        </row>
        <row r="2197">
          <cell r="C2197">
            <v>13508.928</v>
          </cell>
          <cell r="D2197">
            <v>21.324999999999999</v>
          </cell>
          <cell r="G2197">
            <v>17231.808000000001</v>
          </cell>
          <cell r="H2197">
            <v>20.920999999999999</v>
          </cell>
        </row>
        <row r="2198">
          <cell r="C2198">
            <v>13513.825000000001</v>
          </cell>
          <cell r="D2198">
            <v>22.302</v>
          </cell>
          <cell r="G2198">
            <v>17233.467000000001</v>
          </cell>
          <cell r="H2198">
            <v>87.037999999999997</v>
          </cell>
        </row>
        <row r="2199">
          <cell r="C2199">
            <v>13518.790999999999</v>
          </cell>
          <cell r="D2199">
            <v>23.053000000000001</v>
          </cell>
          <cell r="G2199">
            <v>17233.900000000001</v>
          </cell>
          <cell r="H2199">
            <v>23.341000000000001</v>
          </cell>
        </row>
        <row r="2200">
          <cell r="C2200">
            <v>13523.823</v>
          </cell>
          <cell r="D2200">
            <v>23.555</v>
          </cell>
          <cell r="G2200">
            <v>17235.896000000001</v>
          </cell>
          <cell r="H2200">
            <v>25.498000000000001</v>
          </cell>
        </row>
        <row r="2201">
          <cell r="C2201">
            <v>13527.484</v>
          </cell>
          <cell r="D2201">
            <v>23.756</v>
          </cell>
          <cell r="G2201">
            <v>17237.944</v>
          </cell>
          <cell r="H2201">
            <v>28.33</v>
          </cell>
        </row>
        <row r="2202">
          <cell r="C2202">
            <v>13530.152</v>
          </cell>
          <cell r="D2202">
            <v>23.800999999999998</v>
          </cell>
          <cell r="G2202">
            <v>17238.677</v>
          </cell>
          <cell r="H2202">
            <v>84.704999999999998</v>
          </cell>
        </row>
        <row r="2203">
          <cell r="C2203">
            <v>13534.121999999999</v>
          </cell>
          <cell r="D2203">
            <v>23.754000000000001</v>
          </cell>
          <cell r="G2203">
            <v>17240.112000000001</v>
          </cell>
          <cell r="H2203">
            <v>31.071000000000002</v>
          </cell>
        </row>
        <row r="2204">
          <cell r="C2204">
            <v>13538.629000000001</v>
          </cell>
          <cell r="D2204">
            <v>23.565999999999999</v>
          </cell>
          <cell r="G2204">
            <v>17241.352999999999</v>
          </cell>
          <cell r="H2204">
            <v>32.725999999999999</v>
          </cell>
        </row>
        <row r="2205">
          <cell r="C2205">
            <v>13543.709000000001</v>
          </cell>
          <cell r="D2205">
            <v>23.097999999999999</v>
          </cell>
          <cell r="G2205">
            <v>17242.631000000001</v>
          </cell>
          <cell r="H2205">
            <v>82.340999999999994</v>
          </cell>
        </row>
        <row r="2206">
          <cell r="C2206">
            <v>13547.165000000001</v>
          </cell>
          <cell r="D2206">
            <v>22.629000000000001</v>
          </cell>
          <cell r="G2206">
            <v>17242.703000000001</v>
          </cell>
          <cell r="H2206">
            <v>34.795999999999999</v>
          </cell>
        </row>
        <row r="2207">
          <cell r="C2207">
            <v>13551.915000000001</v>
          </cell>
          <cell r="D2207">
            <v>21.908999999999999</v>
          </cell>
          <cell r="G2207">
            <v>17244.09</v>
          </cell>
          <cell r="H2207">
            <v>37.213999999999999</v>
          </cell>
        </row>
        <row r="2208">
          <cell r="C2208">
            <v>13560.707</v>
          </cell>
          <cell r="D2208">
            <v>20.422000000000001</v>
          </cell>
          <cell r="G2208">
            <v>17245.361000000001</v>
          </cell>
          <cell r="H2208">
            <v>39.503999999999998</v>
          </cell>
        </row>
        <row r="2209">
          <cell r="C2209">
            <v>13586.519</v>
          </cell>
          <cell r="D2209">
            <v>15.891</v>
          </cell>
          <cell r="G2209">
            <v>17245.808000000001</v>
          </cell>
          <cell r="H2209">
            <v>79.754000000000005</v>
          </cell>
        </row>
        <row r="2210">
          <cell r="C2210">
            <v>13593.691999999999</v>
          </cell>
          <cell r="D2210">
            <v>14.763999999999999</v>
          </cell>
          <cell r="G2210">
            <v>17246.985000000001</v>
          </cell>
          <cell r="H2210">
            <v>42.494</v>
          </cell>
        </row>
        <row r="2211">
          <cell r="C2211">
            <v>13604.377</v>
          </cell>
          <cell r="D2211">
            <v>13.339</v>
          </cell>
          <cell r="G2211">
            <v>17247.885999999999</v>
          </cell>
          <cell r="H2211">
            <v>44.408999999999999</v>
          </cell>
        </row>
        <row r="2212">
          <cell r="C2212">
            <v>13616.266</v>
          </cell>
          <cell r="D2212">
            <v>11.733000000000001</v>
          </cell>
          <cell r="G2212">
            <v>17248.058000000001</v>
          </cell>
          <cell r="H2212">
            <v>77.147000000000006</v>
          </cell>
        </row>
        <row r="2213">
          <cell r="C2213">
            <v>13628.056</v>
          </cell>
          <cell r="D2213">
            <v>9.6039999999999992</v>
          </cell>
          <cell r="G2213">
            <v>17249.348999999998</v>
          </cell>
          <cell r="H2213">
            <v>47.570999999999998</v>
          </cell>
        </row>
        <row r="2214">
          <cell r="C2214">
            <v>13632.088</v>
          </cell>
          <cell r="D2214">
            <v>8.82</v>
          </cell>
          <cell r="G2214">
            <v>17249.883000000002</v>
          </cell>
          <cell r="H2214">
            <v>74.73</v>
          </cell>
        </row>
        <row r="2215">
          <cell r="C2215">
            <v>13636.322</v>
          </cell>
          <cell r="D2215">
            <v>8.0660000000000007</v>
          </cell>
          <cell r="G2215">
            <v>17250.944</v>
          </cell>
          <cell r="H2215">
            <v>51.447000000000003</v>
          </cell>
        </row>
        <row r="2216">
          <cell r="C2216">
            <v>13639.698</v>
          </cell>
          <cell r="D2216">
            <v>7.577</v>
          </cell>
          <cell r="G2216">
            <v>17251.114000000001</v>
          </cell>
          <cell r="H2216">
            <v>72.44</v>
          </cell>
        </row>
        <row r="2217">
          <cell r="C2217">
            <v>13643.241</v>
          </cell>
          <cell r="D2217">
            <v>7.1790000000000003</v>
          </cell>
          <cell r="G2217">
            <v>17252.146000000001</v>
          </cell>
          <cell r="H2217">
            <v>54.985999999999997</v>
          </cell>
        </row>
        <row r="2218">
          <cell r="C2218">
            <v>13646.353999999999</v>
          </cell>
          <cell r="D2218">
            <v>6.931</v>
          </cell>
          <cell r="G2218">
            <v>17252.236000000001</v>
          </cell>
          <cell r="H2218">
            <v>69.495000000000005</v>
          </cell>
        </row>
        <row r="2219">
          <cell r="C2219">
            <v>13650.074000000001</v>
          </cell>
          <cell r="D2219">
            <v>6.7220000000000004</v>
          </cell>
          <cell r="G2219">
            <v>17252.775000000001</v>
          </cell>
          <cell r="H2219">
            <v>58.256999999999998</v>
          </cell>
        </row>
        <row r="2220">
          <cell r="C2220">
            <v>13653.313</v>
          </cell>
          <cell r="D2220">
            <v>6.4420000000000002</v>
          </cell>
          <cell r="G2220">
            <v>17252.863000000001</v>
          </cell>
          <cell r="H2220">
            <v>66.608000000000004</v>
          </cell>
        </row>
        <row r="2221">
          <cell r="C2221">
            <v>13658.641</v>
          </cell>
          <cell r="D2221">
            <v>6.3170000000000002</v>
          </cell>
          <cell r="G2221">
            <v>17253.169999999998</v>
          </cell>
          <cell r="H2221">
            <v>61.087000000000003</v>
          </cell>
        </row>
        <row r="2222">
          <cell r="C2222">
            <v>13666.873</v>
          </cell>
          <cell r="D2222">
            <v>5.9660000000000002</v>
          </cell>
          <cell r="G2222">
            <v>17253.333999999999</v>
          </cell>
          <cell r="H2222">
            <v>63.625</v>
          </cell>
        </row>
        <row r="2223">
          <cell r="C2223">
            <v>13671.11</v>
          </cell>
          <cell r="D2223">
            <v>5.6849999999999996</v>
          </cell>
          <cell r="G2223">
            <v>17692.346000000001</v>
          </cell>
          <cell r="H2223">
            <v>86.185000000000002</v>
          </cell>
        </row>
        <row r="2224">
          <cell r="C2224">
            <v>13674.289000000001</v>
          </cell>
          <cell r="D2224">
            <v>5.5289999999999999</v>
          </cell>
          <cell r="G2224">
            <v>17697.448</v>
          </cell>
          <cell r="H2224">
            <v>80.335999999999999</v>
          </cell>
        </row>
        <row r="2225">
          <cell r="C2225">
            <v>13678.058999999999</v>
          </cell>
          <cell r="D2225">
            <v>5.5460000000000003</v>
          </cell>
          <cell r="G2225">
            <v>17703.724999999999</v>
          </cell>
          <cell r="H2225">
            <v>73.221999999999994</v>
          </cell>
        </row>
        <row r="2226">
          <cell r="C2226">
            <v>13680.563</v>
          </cell>
          <cell r="D2226">
            <v>5.7190000000000003</v>
          </cell>
          <cell r="G2226">
            <v>17712.414000000001</v>
          </cell>
          <cell r="H2226">
            <v>64.040000000000006</v>
          </cell>
        </row>
        <row r="2227">
          <cell r="C2227">
            <v>13686.303</v>
          </cell>
          <cell r="D2227">
            <v>6.1740000000000004</v>
          </cell>
          <cell r="G2227">
            <v>17719.347000000002</v>
          </cell>
          <cell r="H2227">
            <v>57.411999999999999</v>
          </cell>
        </row>
        <row r="2228">
          <cell r="C2228">
            <v>13691.665999999999</v>
          </cell>
          <cell r="D2228">
            <v>6.3680000000000003</v>
          </cell>
          <cell r="G2228">
            <v>17730.935000000001</v>
          </cell>
          <cell r="H2228">
            <v>48.515999999999998</v>
          </cell>
        </row>
        <row r="2229">
          <cell r="C2229">
            <v>13696.093000000001</v>
          </cell>
          <cell r="D2229">
            <v>6.6310000000000002</v>
          </cell>
          <cell r="G2229">
            <v>17744.166000000001</v>
          </cell>
          <cell r="H2229">
            <v>41.087000000000003</v>
          </cell>
        </row>
        <row r="2230">
          <cell r="C2230">
            <v>13700.475</v>
          </cell>
          <cell r="D2230">
            <v>7.0720000000000001</v>
          </cell>
          <cell r="G2230">
            <v>17753.312999999998</v>
          </cell>
          <cell r="H2230">
            <v>37.274999999999999</v>
          </cell>
        </row>
        <row r="2231">
          <cell r="C2231">
            <v>13706.743</v>
          </cell>
          <cell r="D2231">
            <v>7.7060000000000004</v>
          </cell>
          <cell r="G2231">
            <v>17756.48</v>
          </cell>
          <cell r="H2231">
            <v>36.177</v>
          </cell>
        </row>
        <row r="2232">
          <cell r="C2232">
            <v>13714.968000000001</v>
          </cell>
          <cell r="D2232">
            <v>8.5419999999999998</v>
          </cell>
          <cell r="G2232">
            <v>17759.058000000001</v>
          </cell>
          <cell r="H2232">
            <v>35.249000000000002</v>
          </cell>
        </row>
        <row r="2233">
          <cell r="C2233">
            <v>13722.295</v>
          </cell>
          <cell r="D2233">
            <v>9.3879999999999999</v>
          </cell>
          <cell r="G2233">
            <v>17762.448</v>
          </cell>
          <cell r="H2233">
            <v>34.012999999999998</v>
          </cell>
        </row>
        <row r="2234">
          <cell r="C2234">
            <v>13728.287</v>
          </cell>
          <cell r="D2234">
            <v>10.007999999999999</v>
          </cell>
          <cell r="G2234">
            <v>17765.275000000001</v>
          </cell>
          <cell r="H2234">
            <v>33.107999999999997</v>
          </cell>
        </row>
        <row r="2235">
          <cell r="C2235">
            <v>13740.02</v>
          </cell>
          <cell r="D2235">
            <v>10.433999999999999</v>
          </cell>
          <cell r="G2235">
            <v>17768.466</v>
          </cell>
          <cell r="H2235">
            <v>32.012</v>
          </cell>
        </row>
        <row r="2236">
          <cell r="C2236">
            <v>13748.61</v>
          </cell>
          <cell r="D2236">
            <v>10.628</v>
          </cell>
          <cell r="G2236">
            <v>17771.332999999999</v>
          </cell>
          <cell r="H2236">
            <v>30.998000000000001</v>
          </cell>
        </row>
        <row r="2237">
          <cell r="C2237">
            <v>13753.821</v>
          </cell>
          <cell r="D2237">
            <v>10.827</v>
          </cell>
          <cell r="G2237">
            <v>17774.008999999998</v>
          </cell>
          <cell r="H2237">
            <v>30.013000000000002</v>
          </cell>
        </row>
        <row r="2238">
          <cell r="C2238">
            <v>13754.63</v>
          </cell>
          <cell r="D2238">
            <v>11.018000000000001</v>
          </cell>
          <cell r="G2238">
            <v>17777.010999999999</v>
          </cell>
          <cell r="H2238">
            <v>28.733000000000001</v>
          </cell>
        </row>
        <row r="2239">
          <cell r="C2239">
            <v>13760.51</v>
          </cell>
          <cell r="D2239">
            <v>11.263999999999999</v>
          </cell>
          <cell r="G2239">
            <v>17779.755000000001</v>
          </cell>
          <cell r="H2239">
            <v>27.669</v>
          </cell>
        </row>
        <row r="2240">
          <cell r="C2240">
            <v>13767.359</v>
          </cell>
          <cell r="D2240">
            <v>11.407</v>
          </cell>
          <cell r="G2240">
            <v>17782.376</v>
          </cell>
          <cell r="H2240">
            <v>26.686</v>
          </cell>
        </row>
        <row r="2241">
          <cell r="C2241">
            <v>13775.603999999999</v>
          </cell>
          <cell r="D2241">
            <v>11.186</v>
          </cell>
          <cell r="G2241">
            <v>17785.335999999999</v>
          </cell>
          <cell r="H2241">
            <v>25.443000000000001</v>
          </cell>
        </row>
        <row r="2242">
          <cell r="C2242">
            <v>13779.558999999999</v>
          </cell>
          <cell r="D2242">
            <v>10.981999999999999</v>
          </cell>
          <cell r="G2242">
            <v>17788.757000000001</v>
          </cell>
          <cell r="H2242">
            <v>23.931000000000001</v>
          </cell>
        </row>
        <row r="2243">
          <cell r="C2243">
            <v>13782.217000000001</v>
          </cell>
          <cell r="D2243">
            <v>10.858000000000001</v>
          </cell>
          <cell r="G2243">
            <v>17791.605</v>
          </cell>
          <cell r="H2243">
            <v>22.631</v>
          </cell>
        </row>
        <row r="2244">
          <cell r="C2244">
            <v>13785.742</v>
          </cell>
          <cell r="D2244">
            <v>10.635</v>
          </cell>
          <cell r="G2244">
            <v>17794.677</v>
          </cell>
          <cell r="H2244">
            <v>21.204999999999998</v>
          </cell>
        </row>
        <row r="2245">
          <cell r="C2245">
            <v>13789.04</v>
          </cell>
          <cell r="D2245">
            <v>10.395</v>
          </cell>
          <cell r="G2245">
            <v>17797.451000000001</v>
          </cell>
          <cell r="H2245">
            <v>19.754999999999999</v>
          </cell>
        </row>
        <row r="2246">
          <cell r="C2246">
            <v>13793.022999999999</v>
          </cell>
          <cell r="D2246">
            <v>10.053000000000001</v>
          </cell>
          <cell r="G2246">
            <v>17799.955999999998</v>
          </cell>
          <cell r="H2246">
            <v>18.416</v>
          </cell>
        </row>
        <row r="2247">
          <cell r="C2247">
            <v>13797.630999999999</v>
          </cell>
          <cell r="D2247">
            <v>9.8010000000000002</v>
          </cell>
          <cell r="G2247">
            <v>17802.510999999999</v>
          </cell>
          <cell r="H2247">
            <v>17.027000000000001</v>
          </cell>
        </row>
        <row r="2248">
          <cell r="C2248">
            <v>13804.117</v>
          </cell>
          <cell r="D2248">
            <v>9.2249999999999996</v>
          </cell>
          <cell r="G2248">
            <v>17806.29</v>
          </cell>
          <cell r="H2248">
            <v>15.119</v>
          </cell>
        </row>
        <row r="2249">
          <cell r="C2249">
            <v>13811.242</v>
          </cell>
          <cell r="D2249">
            <v>8.6620000000000008</v>
          </cell>
          <cell r="G2249">
            <v>17809.204000000002</v>
          </cell>
          <cell r="H2249">
            <v>13.58</v>
          </cell>
        </row>
        <row r="2250">
          <cell r="C2250">
            <v>13818.1</v>
          </cell>
          <cell r="D2250">
            <v>8.3780000000000001</v>
          </cell>
          <cell r="G2250">
            <v>17818.337</v>
          </cell>
          <cell r="H2250">
            <v>9.4710000000000001</v>
          </cell>
        </row>
        <row r="2251">
          <cell r="C2251">
            <v>13821.097</v>
          </cell>
          <cell r="D2251">
            <v>8.3469999999999995</v>
          </cell>
          <cell r="G2251">
            <v>17833.433000000001</v>
          </cell>
          <cell r="H2251">
            <v>3.96</v>
          </cell>
        </row>
        <row r="2252">
          <cell r="C2252">
            <v>13825.084999999999</v>
          </cell>
          <cell r="D2252">
            <v>7.9610000000000003</v>
          </cell>
          <cell r="G2252">
            <v>17846.313999999998</v>
          </cell>
          <cell r="H2252">
            <v>0.90900000000000003</v>
          </cell>
        </row>
        <row r="2253">
          <cell r="C2253">
            <v>13827.467000000001</v>
          </cell>
          <cell r="D2253">
            <v>7.5960000000000001</v>
          </cell>
          <cell r="G2253">
            <v>17874.314999999999</v>
          </cell>
          <cell r="H2253">
            <v>-1.5129999999999999</v>
          </cell>
        </row>
        <row r="2254">
          <cell r="C2254">
            <v>13828.572</v>
          </cell>
          <cell r="D2254">
            <v>7.2990000000000004</v>
          </cell>
          <cell r="G2254">
            <v>17917.623</v>
          </cell>
          <cell r="H2254">
            <v>-1.7549999999999999</v>
          </cell>
        </row>
        <row r="2255">
          <cell r="C2255">
            <v>13832.245000000001</v>
          </cell>
          <cell r="D2255">
            <v>7.0650000000000004</v>
          </cell>
          <cell r="G2255">
            <v>17943.129000000001</v>
          </cell>
          <cell r="H2255">
            <v>-1.877</v>
          </cell>
        </row>
        <row r="2256">
          <cell r="C2256">
            <v>13835.165000000001</v>
          </cell>
          <cell r="D2256">
            <v>6.9820000000000002</v>
          </cell>
          <cell r="G2256">
            <v>17980.746999999999</v>
          </cell>
          <cell r="H2256">
            <v>-2.9729999999999999</v>
          </cell>
        </row>
        <row r="2257">
          <cell r="C2257">
            <v>13837.698</v>
          </cell>
          <cell r="D2257">
            <v>6.9279999999999999</v>
          </cell>
          <cell r="G2257">
            <v>17986.52</v>
          </cell>
          <cell r="H2257">
            <v>-3.4790000000000001</v>
          </cell>
        </row>
        <row r="2258">
          <cell r="C2258">
            <v>13841.065000000001</v>
          </cell>
          <cell r="D2258">
            <v>6.8970000000000002</v>
          </cell>
          <cell r="G2258">
            <v>17991.55</v>
          </cell>
          <cell r="H2258">
            <v>-3.915</v>
          </cell>
        </row>
        <row r="2259">
          <cell r="C2259">
            <v>13845.647000000001</v>
          </cell>
          <cell r="D2259">
            <v>7.0549999999999997</v>
          </cell>
          <cell r="G2259">
            <v>17995.996999999999</v>
          </cell>
          <cell r="H2259">
            <v>-4.2380000000000004</v>
          </cell>
        </row>
        <row r="2260">
          <cell r="C2260">
            <v>13850.848</v>
          </cell>
          <cell r="D2260">
            <v>7.1289999999999996</v>
          </cell>
          <cell r="G2260">
            <v>18001.107</v>
          </cell>
          <cell r="H2260">
            <v>-4.569</v>
          </cell>
        </row>
        <row r="2261">
          <cell r="C2261">
            <v>13855.933000000001</v>
          </cell>
          <cell r="D2261">
            <v>6.8659999999999997</v>
          </cell>
          <cell r="G2261">
            <v>18006.824000000001</v>
          </cell>
          <cell r="H2261">
            <v>-4.9400000000000004</v>
          </cell>
        </row>
        <row r="2262">
          <cell r="C2262">
            <v>13861.674999999999</v>
          </cell>
          <cell r="D2262">
            <v>6.5709999999999997</v>
          </cell>
          <cell r="G2262">
            <v>18010.182000000001</v>
          </cell>
          <cell r="H2262">
            <v>-5.0419999999999998</v>
          </cell>
        </row>
        <row r="2263">
          <cell r="C2263">
            <v>13866.781999999999</v>
          </cell>
          <cell r="D2263">
            <v>6.3049999999999997</v>
          </cell>
          <cell r="G2263">
            <v>18013.569</v>
          </cell>
          <cell r="H2263">
            <v>-4.9800000000000004</v>
          </cell>
        </row>
        <row r="2264">
          <cell r="C2264">
            <v>13872.243</v>
          </cell>
          <cell r="D2264">
            <v>6.1280000000000001</v>
          </cell>
          <cell r="G2264">
            <v>18017.132000000001</v>
          </cell>
          <cell r="H2264">
            <v>-4.8120000000000003</v>
          </cell>
        </row>
        <row r="2265">
          <cell r="C2265">
            <v>13877.879000000001</v>
          </cell>
          <cell r="D2265">
            <v>6.0190000000000001</v>
          </cell>
          <cell r="G2265">
            <v>18021.045999999998</v>
          </cell>
          <cell r="H2265">
            <v>-4.5780000000000003</v>
          </cell>
        </row>
        <row r="2266">
          <cell r="C2266">
            <v>13883.757</v>
          </cell>
          <cell r="D2266">
            <v>6.0119999999999996</v>
          </cell>
          <cell r="G2266">
            <v>18025.954000000002</v>
          </cell>
          <cell r="H2266">
            <v>-4.1820000000000004</v>
          </cell>
        </row>
        <row r="2267">
          <cell r="C2267">
            <v>13890.2</v>
          </cell>
          <cell r="D2267">
            <v>5.7850000000000001</v>
          </cell>
          <cell r="G2267">
            <v>18029.698</v>
          </cell>
          <cell r="H2267">
            <v>-3.758</v>
          </cell>
        </row>
        <row r="2268">
          <cell r="C2268">
            <v>13897.473</v>
          </cell>
          <cell r="D2268">
            <v>5.5540000000000003</v>
          </cell>
          <cell r="G2268">
            <v>18034.691999999999</v>
          </cell>
          <cell r="H2268">
            <v>-3.3</v>
          </cell>
        </row>
        <row r="2269">
          <cell r="C2269">
            <v>13903.742</v>
          </cell>
          <cell r="D2269">
            <v>5.4370000000000003</v>
          </cell>
          <cell r="G2269">
            <v>18047.892</v>
          </cell>
          <cell r="H2269">
            <v>-2.5350000000000001</v>
          </cell>
        </row>
        <row r="2270">
          <cell r="C2270">
            <v>13910.41</v>
          </cell>
          <cell r="D2270">
            <v>5.5369999999999999</v>
          </cell>
          <cell r="G2270">
            <v>18065.564999999999</v>
          </cell>
          <cell r="H2270">
            <v>-1.9730000000000001</v>
          </cell>
        </row>
        <row r="2271">
          <cell r="C2271">
            <v>13914.623</v>
          </cell>
          <cell r="D2271">
            <v>5.4749999999999996</v>
          </cell>
          <cell r="G2271">
            <v>18082.138999999999</v>
          </cell>
          <cell r="H2271">
            <v>-1.974</v>
          </cell>
        </row>
        <row r="2272">
          <cell r="C2272">
            <v>13918.968000000001</v>
          </cell>
          <cell r="D2272">
            <v>5.74</v>
          </cell>
          <cell r="G2272">
            <v>18107.22</v>
          </cell>
          <cell r="H2272">
            <v>-1.93</v>
          </cell>
        </row>
        <row r="2273">
          <cell r="C2273">
            <v>13923.589</v>
          </cell>
          <cell r="D2273">
            <v>5.8869999999999996</v>
          </cell>
          <cell r="G2273">
            <v>18147.225999999999</v>
          </cell>
          <cell r="H2273">
            <v>-1.8939999999999999</v>
          </cell>
        </row>
        <row r="2274">
          <cell r="C2274">
            <v>13927.675999999999</v>
          </cell>
          <cell r="D2274">
            <v>5.78</v>
          </cell>
          <cell r="G2274">
            <v>18202.34</v>
          </cell>
          <cell r="H2274">
            <v>-2.0089999999999999</v>
          </cell>
        </row>
        <row r="2275">
          <cell r="C2275">
            <v>13935.066000000001</v>
          </cell>
          <cell r="D2275">
            <v>5.7229999999999999</v>
          </cell>
          <cell r="G2275">
            <v>18251.07</v>
          </cell>
          <cell r="H2275">
            <v>-2.0840000000000001</v>
          </cell>
        </row>
        <row r="2276">
          <cell r="C2276">
            <v>13944.072</v>
          </cell>
          <cell r="D2276">
            <v>5.69</v>
          </cell>
          <cell r="G2276">
            <v>18332.392</v>
          </cell>
          <cell r="H2276">
            <v>-2.202</v>
          </cell>
        </row>
        <row r="2277">
          <cell r="C2277">
            <v>13952.934999999999</v>
          </cell>
          <cell r="D2277">
            <v>5.165</v>
          </cell>
          <cell r="G2277">
            <v>18353.516</v>
          </cell>
          <cell r="H2277">
            <v>-2.1509999999999998</v>
          </cell>
        </row>
        <row r="2278">
          <cell r="C2278">
            <v>13960.348</v>
          </cell>
          <cell r="D2278">
            <v>5.024</v>
          </cell>
          <cell r="G2278">
            <v>18364.607</v>
          </cell>
          <cell r="H2278">
            <v>-2.21</v>
          </cell>
        </row>
        <row r="2279">
          <cell r="C2279">
            <v>13985.388999999999</v>
          </cell>
          <cell r="D2279">
            <v>5.2949999999999999</v>
          </cell>
          <cell r="G2279">
            <v>18376.239000000001</v>
          </cell>
          <cell r="H2279">
            <v>-2.177</v>
          </cell>
        </row>
        <row r="2280">
          <cell r="C2280">
            <v>13992.582</v>
          </cell>
          <cell r="D2280">
            <v>5.3620000000000001</v>
          </cell>
          <cell r="G2280">
            <v>18384.478999999999</v>
          </cell>
          <cell r="H2280">
            <v>-2.1269999999999998</v>
          </cell>
        </row>
        <row r="2281">
          <cell r="C2281">
            <v>13999.441000000001</v>
          </cell>
          <cell r="D2281">
            <v>5.1440000000000001</v>
          </cell>
          <cell r="G2281">
            <v>18391.653999999999</v>
          </cell>
          <cell r="H2281">
            <v>-2.1789999999999998</v>
          </cell>
        </row>
        <row r="2282">
          <cell r="C2282">
            <v>14029.263999999999</v>
          </cell>
          <cell r="D2282">
            <v>5.806</v>
          </cell>
          <cell r="G2282">
            <v>18397.990000000002</v>
          </cell>
          <cell r="H2282">
            <v>-2.2799999999999998</v>
          </cell>
        </row>
        <row r="2283">
          <cell r="C2283">
            <v>14036.145</v>
          </cell>
          <cell r="D2283">
            <v>5.8029999999999999</v>
          </cell>
          <cell r="G2283">
            <v>18403.591</v>
          </cell>
          <cell r="H2283">
            <v>-2.335</v>
          </cell>
        </row>
        <row r="2284">
          <cell r="C2284">
            <v>14040.058000000001</v>
          </cell>
          <cell r="D2284">
            <v>5.7089999999999996</v>
          </cell>
          <cell r="G2284">
            <v>18407.588</v>
          </cell>
          <cell r="H2284">
            <v>-2.5030000000000001</v>
          </cell>
        </row>
        <row r="2285">
          <cell r="C2285">
            <v>14047.281000000001</v>
          </cell>
          <cell r="D2285">
            <v>6.2460000000000004</v>
          </cell>
          <cell r="G2285">
            <v>18411.809000000001</v>
          </cell>
          <cell r="H2285">
            <v>-2.4020000000000001</v>
          </cell>
        </row>
        <row r="2286">
          <cell r="C2286">
            <v>14054.29</v>
          </cell>
          <cell r="D2286">
            <v>5.94</v>
          </cell>
          <cell r="G2286">
            <v>18416.84</v>
          </cell>
          <cell r="H2286">
            <v>-2.3370000000000002</v>
          </cell>
        </row>
        <row r="2287">
          <cell r="C2287">
            <v>14059.494000000001</v>
          </cell>
          <cell r="D2287">
            <v>5.9409999999999998</v>
          </cell>
          <cell r="G2287">
            <v>18421.837</v>
          </cell>
          <cell r="H2287">
            <v>-2.33</v>
          </cell>
        </row>
        <row r="2288">
          <cell r="C2288">
            <v>14069.311</v>
          </cell>
          <cell r="D2288">
            <v>5.9560000000000004</v>
          </cell>
          <cell r="G2288">
            <v>18426.374</v>
          </cell>
          <cell r="H2288">
            <v>-2.2709999999999999</v>
          </cell>
        </row>
        <row r="2289">
          <cell r="C2289">
            <v>14079.566999999999</v>
          </cell>
          <cell r="D2289">
            <v>5.665</v>
          </cell>
          <cell r="G2289">
            <v>18432.526999999998</v>
          </cell>
          <cell r="H2289">
            <v>-2.1339999999999999</v>
          </cell>
        </row>
        <row r="2290">
          <cell r="C2290">
            <v>14092.432000000001</v>
          </cell>
          <cell r="D2290">
            <v>5.468</v>
          </cell>
          <cell r="G2290">
            <v>18435.569</v>
          </cell>
          <cell r="H2290">
            <v>-2.1309999999999998</v>
          </cell>
        </row>
        <row r="2291">
          <cell r="C2291">
            <v>14102.361000000001</v>
          </cell>
          <cell r="D2291">
            <v>5.23</v>
          </cell>
          <cell r="G2291">
            <v>18438.617999999999</v>
          </cell>
          <cell r="H2291">
            <v>-2.0779999999999998</v>
          </cell>
        </row>
        <row r="2292">
          <cell r="C2292">
            <v>14106.344999999999</v>
          </cell>
          <cell r="D2292">
            <v>5.4420000000000002</v>
          </cell>
          <cell r="G2292">
            <v>18442.241000000002</v>
          </cell>
          <cell r="H2292">
            <v>-2.1</v>
          </cell>
        </row>
        <row r="2293">
          <cell r="C2293">
            <v>14110.54</v>
          </cell>
          <cell r="D2293">
            <v>5.9249999999999998</v>
          </cell>
          <cell r="G2293">
            <v>18445.021000000001</v>
          </cell>
          <cell r="H2293">
            <v>-2.0859999999999999</v>
          </cell>
        </row>
        <row r="2294">
          <cell r="C2294">
            <v>14119.957</v>
          </cell>
          <cell r="D2294">
            <v>5.7389999999999999</v>
          </cell>
          <cell r="G2294">
            <v>18447.749</v>
          </cell>
          <cell r="H2294">
            <v>-2.0950000000000002</v>
          </cell>
        </row>
        <row r="2295">
          <cell r="C2295">
            <v>14132.671</v>
          </cell>
          <cell r="D2295">
            <v>5.202</v>
          </cell>
          <cell r="G2295">
            <v>18451.169999999998</v>
          </cell>
          <cell r="H2295">
            <v>-2.1269999999999998</v>
          </cell>
        </row>
        <row r="2296">
          <cell r="C2296">
            <v>14140.376</v>
          </cell>
          <cell r="D2296">
            <v>5.3849999999999998</v>
          </cell>
          <cell r="G2296">
            <v>18454.925999999999</v>
          </cell>
          <cell r="H2296">
            <v>-2.19</v>
          </cell>
        </row>
        <row r="2297">
          <cell r="C2297">
            <v>14147.054</v>
          </cell>
          <cell r="D2297">
            <v>5.4160000000000004</v>
          </cell>
          <cell r="G2297">
            <v>18458.376</v>
          </cell>
          <cell r="H2297">
            <v>-2.1920000000000002</v>
          </cell>
        </row>
        <row r="2298">
          <cell r="C2298">
            <v>14153.621999999999</v>
          </cell>
          <cell r="D2298">
            <v>5.5069999999999997</v>
          </cell>
          <cell r="G2298">
            <v>18461.511999999999</v>
          </cell>
          <cell r="H2298">
            <v>-2.2160000000000002</v>
          </cell>
        </row>
        <row r="2299">
          <cell r="C2299">
            <v>14157.23</v>
          </cell>
          <cell r="D2299">
            <v>5.63</v>
          </cell>
          <cell r="G2299">
            <v>18464.993999999999</v>
          </cell>
          <cell r="H2299">
            <v>-2.23</v>
          </cell>
        </row>
        <row r="2300">
          <cell r="C2300">
            <v>14164.291999999999</v>
          </cell>
          <cell r="D2300">
            <v>5.5810000000000004</v>
          </cell>
          <cell r="G2300">
            <v>18469.031999999999</v>
          </cell>
          <cell r="H2300">
            <v>-2.2989999999999999</v>
          </cell>
        </row>
        <row r="2301">
          <cell r="C2301">
            <v>14172.004999999999</v>
          </cell>
          <cell r="D2301">
            <v>5.5049999999999999</v>
          </cell>
          <cell r="G2301">
            <v>18472.363000000001</v>
          </cell>
          <cell r="H2301">
            <v>-2.27</v>
          </cell>
        </row>
        <row r="2302">
          <cell r="C2302">
            <v>14181.191999999999</v>
          </cell>
          <cell r="D2302">
            <v>5.8959999999999999</v>
          </cell>
          <cell r="G2302">
            <v>18475.548999999999</v>
          </cell>
          <cell r="H2302">
            <v>-2.2919999999999998</v>
          </cell>
        </row>
        <row r="2303">
          <cell r="C2303">
            <v>14192.597</v>
          </cell>
          <cell r="D2303">
            <v>6.4980000000000002</v>
          </cell>
          <cell r="G2303">
            <v>18478.587</v>
          </cell>
          <cell r="H2303">
            <v>-2.2000000000000002</v>
          </cell>
        </row>
        <row r="2304">
          <cell r="C2304">
            <v>14207.117</v>
          </cell>
          <cell r="D2304">
            <v>7.3620000000000001</v>
          </cell>
          <cell r="G2304">
            <v>18482.187000000002</v>
          </cell>
          <cell r="H2304">
            <v>-2.17</v>
          </cell>
        </row>
        <row r="2305">
          <cell r="C2305">
            <v>14217.632</v>
          </cell>
          <cell r="D2305">
            <v>8.0210000000000008</v>
          </cell>
          <cell r="G2305">
            <v>18486.264999999999</v>
          </cell>
          <cell r="H2305">
            <v>-2.1509999999999998</v>
          </cell>
        </row>
        <row r="2306">
          <cell r="C2306">
            <v>14227.064</v>
          </cell>
          <cell r="D2306">
            <v>7.468</v>
          </cell>
          <cell r="G2306">
            <v>18490.342000000001</v>
          </cell>
          <cell r="H2306">
            <v>-2.1280000000000001</v>
          </cell>
        </row>
        <row r="2307">
          <cell r="C2307">
            <v>14242.589</v>
          </cell>
          <cell r="D2307">
            <v>8.1920000000000002</v>
          </cell>
          <cell r="G2307">
            <v>18494.739000000001</v>
          </cell>
          <cell r="H2307">
            <v>-2.0270000000000001</v>
          </cell>
        </row>
        <row r="2308">
          <cell r="C2308">
            <v>14255.017</v>
          </cell>
          <cell r="D2308">
            <v>8.4440000000000008</v>
          </cell>
          <cell r="G2308">
            <v>18499.651000000002</v>
          </cell>
          <cell r="H2308">
            <v>-1.9790000000000001</v>
          </cell>
        </row>
        <row r="2309">
          <cell r="C2309">
            <v>14267.172</v>
          </cell>
          <cell r="D2309">
            <v>8.1850000000000005</v>
          </cell>
          <cell r="G2309">
            <v>18512.848000000002</v>
          </cell>
          <cell r="H2309">
            <v>-1.93</v>
          </cell>
        </row>
        <row r="2310">
          <cell r="C2310">
            <v>14278.376</v>
          </cell>
          <cell r="D2310">
            <v>7.8120000000000003</v>
          </cell>
          <cell r="G2310">
            <v>18519.504000000001</v>
          </cell>
          <cell r="H2310">
            <v>-1.8260000000000001</v>
          </cell>
        </row>
        <row r="2311">
          <cell r="C2311">
            <v>14292.239</v>
          </cell>
          <cell r="D2311">
            <v>7.3529999999999998</v>
          </cell>
          <cell r="G2311">
            <v>18531.072</v>
          </cell>
          <cell r="H2311">
            <v>-1.788</v>
          </cell>
        </row>
        <row r="2312">
          <cell r="C2312">
            <v>14306.049000000001</v>
          </cell>
          <cell r="D2312">
            <v>6.7839999999999998</v>
          </cell>
          <cell r="G2312">
            <v>18545.593000000001</v>
          </cell>
          <cell r="H2312">
            <v>-1.7669999999999999</v>
          </cell>
        </row>
        <row r="2313">
          <cell r="C2313">
            <v>14324.834000000001</v>
          </cell>
          <cell r="D2313">
            <v>6.2290000000000001</v>
          </cell>
          <cell r="G2313">
            <v>18558.243999999999</v>
          </cell>
          <cell r="H2313">
            <v>-1.7629999999999999</v>
          </cell>
        </row>
        <row r="2314">
          <cell r="C2314">
            <v>14330.968000000001</v>
          </cell>
          <cell r="D2314">
            <v>6.0229999999999997</v>
          </cell>
          <cell r="G2314">
            <v>18575.455000000002</v>
          </cell>
          <cell r="H2314">
            <v>-1.7869999999999999</v>
          </cell>
        </row>
        <row r="2315">
          <cell r="C2315">
            <v>14343.484</v>
          </cell>
          <cell r="D2315">
            <v>5.6879999999999997</v>
          </cell>
          <cell r="G2315">
            <v>18602.516</v>
          </cell>
          <cell r="H2315">
            <v>-1.84</v>
          </cell>
        </row>
        <row r="2316">
          <cell r="C2316">
            <v>14357.099</v>
          </cell>
          <cell r="D2316">
            <v>5.3869999999999996</v>
          </cell>
          <cell r="G2316">
            <v>18643.114000000001</v>
          </cell>
          <cell r="H2316">
            <v>-1.8169999999999999</v>
          </cell>
        </row>
        <row r="2317">
          <cell r="C2317">
            <v>14363.88</v>
          </cell>
          <cell r="D2317">
            <v>5.3529999999999998</v>
          </cell>
          <cell r="G2317">
            <v>18703.722000000002</v>
          </cell>
          <cell r="H2317">
            <v>-1.835</v>
          </cell>
        </row>
        <row r="2318">
          <cell r="C2318">
            <v>14373.569</v>
          </cell>
          <cell r="D2318">
            <v>5.681</v>
          </cell>
          <cell r="G2318">
            <v>18746.031999999999</v>
          </cell>
          <cell r="H2318">
            <v>-1.792</v>
          </cell>
        </row>
        <row r="2319">
          <cell r="C2319">
            <v>14392.669</v>
          </cell>
          <cell r="D2319">
            <v>5.774</v>
          </cell>
          <cell r="G2319">
            <v>18784.150000000001</v>
          </cell>
          <cell r="H2319">
            <v>-1.762</v>
          </cell>
        </row>
        <row r="2320">
          <cell r="C2320">
            <v>14401.089</v>
          </cell>
          <cell r="D2320">
            <v>5.665</v>
          </cell>
          <cell r="G2320">
            <v>18793.235000000001</v>
          </cell>
          <cell r="H2320">
            <v>-1.8839999999999999</v>
          </cell>
        </row>
        <row r="2321">
          <cell r="C2321">
            <v>14409.525</v>
          </cell>
          <cell r="D2321">
            <v>5.64</v>
          </cell>
          <cell r="G2321">
            <v>18804.107</v>
          </cell>
          <cell r="H2321">
            <v>-2.073</v>
          </cell>
        </row>
        <row r="2322">
          <cell r="C2322">
            <v>14422.252</v>
          </cell>
          <cell r="D2322">
            <v>5.6580000000000004</v>
          </cell>
          <cell r="G2322">
            <v>18812.969000000001</v>
          </cell>
          <cell r="H2322">
            <v>-2.3090000000000002</v>
          </cell>
        </row>
        <row r="2323">
          <cell r="C2323">
            <v>14430.686</v>
          </cell>
          <cell r="D2323">
            <v>5.5750000000000002</v>
          </cell>
          <cell r="G2323">
            <v>18820.998</v>
          </cell>
          <cell r="H2323">
            <v>-2.605</v>
          </cell>
        </row>
        <row r="2324">
          <cell r="C2324">
            <v>14441.986000000001</v>
          </cell>
          <cell r="D2324">
            <v>5.2439999999999998</v>
          </cell>
          <cell r="G2324">
            <v>18830.002</v>
          </cell>
          <cell r="H2324">
            <v>-2.8540000000000001</v>
          </cell>
        </row>
        <row r="2325">
          <cell r="C2325">
            <v>14454.543</v>
          </cell>
          <cell r="D2325">
            <v>5.173</v>
          </cell>
          <cell r="G2325">
            <v>18841.29</v>
          </cell>
          <cell r="H2325">
            <v>-3.008</v>
          </cell>
        </row>
        <row r="2326">
          <cell r="C2326">
            <v>14466.332</v>
          </cell>
          <cell r="D2326">
            <v>5.032</v>
          </cell>
          <cell r="G2326">
            <v>18847.482</v>
          </cell>
          <cell r="H2326">
            <v>-3.0259999999999998</v>
          </cell>
        </row>
        <row r="2327">
          <cell r="C2327">
            <v>14478.944</v>
          </cell>
          <cell r="D2327">
            <v>4.9260000000000002</v>
          </cell>
          <cell r="G2327">
            <v>18852.144</v>
          </cell>
          <cell r="H2327">
            <v>-2.9740000000000002</v>
          </cell>
        </row>
        <row r="2328">
          <cell r="C2328">
            <v>14493.868</v>
          </cell>
          <cell r="D2328">
            <v>4.718</v>
          </cell>
          <cell r="G2328">
            <v>18856.546999999999</v>
          </cell>
          <cell r="H2328">
            <v>-2.988</v>
          </cell>
        </row>
        <row r="2329">
          <cell r="C2329">
            <v>14507.441999999999</v>
          </cell>
          <cell r="D2329">
            <v>4.1769999999999996</v>
          </cell>
          <cell r="G2329">
            <v>18861.911</v>
          </cell>
          <cell r="H2329">
            <v>-2.9369999999999998</v>
          </cell>
        </row>
        <row r="2330">
          <cell r="C2330">
            <v>14519.474</v>
          </cell>
          <cell r="D2330">
            <v>3.7170000000000001</v>
          </cell>
          <cell r="G2330">
            <v>18866.762999999999</v>
          </cell>
          <cell r="H2330">
            <v>-2.8660000000000001</v>
          </cell>
        </row>
        <row r="2331">
          <cell r="C2331">
            <v>14534.553</v>
          </cell>
          <cell r="D2331">
            <v>3.2080000000000002</v>
          </cell>
          <cell r="G2331">
            <v>18871.654999999999</v>
          </cell>
          <cell r="H2331">
            <v>-2.8740000000000001</v>
          </cell>
        </row>
        <row r="2332">
          <cell r="C2332">
            <v>14548.544</v>
          </cell>
          <cell r="D2332">
            <v>2.94</v>
          </cell>
          <cell r="G2332">
            <v>18876.53</v>
          </cell>
          <cell r="H2332">
            <v>-2.653</v>
          </cell>
        </row>
        <row r="2333">
          <cell r="C2333">
            <v>14553.665000000001</v>
          </cell>
          <cell r="D2333">
            <v>2.7370000000000001</v>
          </cell>
          <cell r="G2333">
            <v>18883.34</v>
          </cell>
          <cell r="H2333">
            <v>-2.2999999999999998</v>
          </cell>
        </row>
        <row r="2334">
          <cell r="C2334">
            <v>14557.925999999999</v>
          </cell>
          <cell r="D2334">
            <v>2.6469999999999998</v>
          </cell>
          <cell r="G2334">
            <v>18889.563999999998</v>
          </cell>
          <cell r="H2334">
            <v>-1.915</v>
          </cell>
        </row>
        <row r="2335">
          <cell r="C2335">
            <v>14561.856</v>
          </cell>
          <cell r="D2335">
            <v>2.613</v>
          </cell>
          <cell r="G2335">
            <v>18893.968000000001</v>
          </cell>
          <cell r="H2335">
            <v>-1.6519999999999999</v>
          </cell>
        </row>
        <row r="2336">
          <cell r="C2336">
            <v>14564.938</v>
          </cell>
          <cell r="D2336">
            <v>2.5670000000000002</v>
          </cell>
          <cell r="G2336">
            <v>18900.632000000001</v>
          </cell>
          <cell r="H2336">
            <v>-1.052</v>
          </cell>
        </row>
        <row r="2337">
          <cell r="C2337">
            <v>14568.879000000001</v>
          </cell>
          <cell r="D2337">
            <v>2.3690000000000002</v>
          </cell>
          <cell r="G2337">
            <v>18910.717000000001</v>
          </cell>
          <cell r="H2337">
            <v>0.14799999999999999</v>
          </cell>
        </row>
        <row r="2338">
          <cell r="C2338">
            <v>14576.8</v>
          </cell>
          <cell r="D2338">
            <v>1.97</v>
          </cell>
          <cell r="G2338">
            <v>18924.293000000001</v>
          </cell>
          <cell r="H2338">
            <v>2.38</v>
          </cell>
        </row>
        <row r="2339">
          <cell r="C2339">
            <v>14588.397999999999</v>
          </cell>
          <cell r="D2339">
            <v>1.839</v>
          </cell>
          <cell r="G2339">
            <v>18940.620999999999</v>
          </cell>
          <cell r="H2339">
            <v>6.1029999999999998</v>
          </cell>
        </row>
        <row r="2340">
          <cell r="C2340">
            <v>14600.814</v>
          </cell>
          <cell r="D2340">
            <v>1.976</v>
          </cell>
          <cell r="G2340">
            <v>18953.238000000001</v>
          </cell>
          <cell r="H2340">
            <v>9.8650000000000002</v>
          </cell>
        </row>
        <row r="2341">
          <cell r="C2341">
            <v>14613.909</v>
          </cell>
          <cell r="D2341">
            <v>2.6259999999999999</v>
          </cell>
          <cell r="G2341">
            <v>18965.995999999999</v>
          </cell>
          <cell r="H2341">
            <v>14.667</v>
          </cell>
        </row>
        <row r="2342">
          <cell r="C2342">
            <v>14618.870999999999</v>
          </cell>
          <cell r="D2342">
            <v>2.7669999999999999</v>
          </cell>
          <cell r="G2342">
            <v>18977.768</v>
          </cell>
          <cell r="H2342">
            <v>19.948</v>
          </cell>
        </row>
        <row r="2343">
          <cell r="C2343">
            <v>14624.5</v>
          </cell>
          <cell r="D2343">
            <v>2.8490000000000002</v>
          </cell>
          <cell r="G2343">
            <v>18983.777999999998</v>
          </cell>
          <cell r="H2343">
            <v>22.797999999999998</v>
          </cell>
        </row>
        <row r="2344">
          <cell r="C2344">
            <v>14633.843999999999</v>
          </cell>
          <cell r="D2344">
            <v>3.0329999999999999</v>
          </cell>
          <cell r="G2344">
            <v>18987.786</v>
          </cell>
          <cell r="H2344">
            <v>24.667999999999999</v>
          </cell>
        </row>
        <row r="2345">
          <cell r="C2345">
            <v>14650.686</v>
          </cell>
          <cell r="D2345">
            <v>4.3810000000000002</v>
          </cell>
          <cell r="G2345">
            <v>18992.901999999998</v>
          </cell>
          <cell r="H2345">
            <v>27.236999999999998</v>
          </cell>
        </row>
        <row r="2346">
          <cell r="C2346">
            <v>14657.516</v>
          </cell>
          <cell r="D2346">
            <v>4.548</v>
          </cell>
          <cell r="G2346">
            <v>18996.947</v>
          </cell>
          <cell r="H2346">
            <v>29.503</v>
          </cell>
        </row>
        <row r="2347">
          <cell r="C2347">
            <v>14666.159</v>
          </cell>
          <cell r="D2347">
            <v>5.0659999999999998</v>
          </cell>
          <cell r="G2347">
            <v>19001.366999999998</v>
          </cell>
          <cell r="H2347">
            <v>31.812999999999999</v>
          </cell>
        </row>
        <row r="2348">
          <cell r="C2348">
            <v>14682.246999999999</v>
          </cell>
          <cell r="D2348">
            <v>5.2679999999999998</v>
          </cell>
          <cell r="G2348">
            <v>19005.241000000002</v>
          </cell>
          <cell r="H2348">
            <v>33.646999999999998</v>
          </cell>
        </row>
        <row r="2349">
          <cell r="C2349">
            <v>14696.208000000001</v>
          </cell>
          <cell r="D2349">
            <v>5.5069999999999997</v>
          </cell>
          <cell r="G2349">
            <v>19008.562000000002</v>
          </cell>
          <cell r="H2349">
            <v>35.204999999999998</v>
          </cell>
        </row>
        <row r="2350">
          <cell r="C2350">
            <v>14713.938</v>
          </cell>
          <cell r="D2350">
            <v>5.6340000000000003</v>
          </cell>
          <cell r="G2350">
            <v>19011.490000000002</v>
          </cell>
          <cell r="H2350">
            <v>36.284999999999997</v>
          </cell>
        </row>
        <row r="2351">
          <cell r="C2351">
            <v>14739.138999999999</v>
          </cell>
          <cell r="D2351">
            <v>5.46</v>
          </cell>
          <cell r="G2351">
            <v>19013.815999999999</v>
          </cell>
          <cell r="H2351">
            <v>37.075000000000003</v>
          </cell>
        </row>
        <row r="2352">
          <cell r="C2352">
            <v>14764.15</v>
          </cell>
          <cell r="D2352">
            <v>5.7830000000000004</v>
          </cell>
          <cell r="G2352">
            <v>19016.058000000001</v>
          </cell>
          <cell r="H2352">
            <v>37.633000000000003</v>
          </cell>
        </row>
        <row r="2353">
          <cell r="C2353">
            <v>14785.053</v>
          </cell>
          <cell r="D2353">
            <v>5.4859999999999998</v>
          </cell>
          <cell r="G2353">
            <v>19018.701000000001</v>
          </cell>
          <cell r="H2353">
            <v>38.033000000000001</v>
          </cell>
        </row>
        <row r="2354">
          <cell r="C2354">
            <v>14792.751</v>
          </cell>
          <cell r="D2354">
            <v>5.1050000000000004</v>
          </cell>
          <cell r="G2354">
            <v>19021.041000000001</v>
          </cell>
          <cell r="H2354">
            <v>38.206000000000003</v>
          </cell>
        </row>
        <row r="2355">
          <cell r="C2355">
            <v>14800.127</v>
          </cell>
          <cell r="D2355">
            <v>4.7359999999999998</v>
          </cell>
          <cell r="G2355">
            <v>19023.256000000001</v>
          </cell>
          <cell r="H2355">
            <v>38.354999999999997</v>
          </cell>
        </row>
        <row r="2356">
          <cell r="C2356">
            <v>14805.415999999999</v>
          </cell>
          <cell r="D2356">
            <v>4.5389999999999997</v>
          </cell>
          <cell r="G2356">
            <v>19027.045999999998</v>
          </cell>
          <cell r="H2356">
            <v>38.435000000000002</v>
          </cell>
        </row>
        <row r="2357">
          <cell r="C2357">
            <v>14813.49</v>
          </cell>
          <cell r="D2357">
            <v>4.2370000000000001</v>
          </cell>
          <cell r="G2357">
            <v>19030.539000000001</v>
          </cell>
          <cell r="H2357">
            <v>38.417000000000002</v>
          </cell>
        </row>
        <row r="2358">
          <cell r="C2358">
            <v>14818.186</v>
          </cell>
          <cell r="D2358">
            <v>4.3250000000000002</v>
          </cell>
          <cell r="G2358">
            <v>19032.968000000001</v>
          </cell>
          <cell r="H2358">
            <v>38.158000000000001</v>
          </cell>
        </row>
        <row r="2359">
          <cell r="C2359">
            <v>14823.504000000001</v>
          </cell>
          <cell r="D2359">
            <v>4.3719999999999999</v>
          </cell>
          <cell r="G2359">
            <v>19035.673999999999</v>
          </cell>
          <cell r="H2359">
            <v>37.81</v>
          </cell>
        </row>
        <row r="2360">
          <cell r="C2360">
            <v>14830.571</v>
          </cell>
          <cell r="D2360">
            <v>4.4080000000000004</v>
          </cell>
          <cell r="G2360">
            <v>19038.187999999998</v>
          </cell>
          <cell r="H2360">
            <v>37.415999999999997</v>
          </cell>
        </row>
        <row r="2361">
          <cell r="C2361">
            <v>14840.065000000001</v>
          </cell>
          <cell r="D2361">
            <v>4.3559999999999999</v>
          </cell>
          <cell r="G2361">
            <v>19041.592000000001</v>
          </cell>
          <cell r="H2361">
            <v>36.716999999999999</v>
          </cell>
        </row>
        <row r="2362">
          <cell r="C2362">
            <v>14852.43</v>
          </cell>
          <cell r="D2362">
            <v>4.2560000000000002</v>
          </cell>
          <cell r="G2362">
            <v>19044.080999999998</v>
          </cell>
          <cell r="H2362">
            <v>35.956000000000003</v>
          </cell>
        </row>
        <row r="2363">
          <cell r="C2363">
            <v>14862.253000000001</v>
          </cell>
          <cell r="D2363">
            <v>3.9670000000000001</v>
          </cell>
          <cell r="G2363">
            <v>19046.404999999999</v>
          </cell>
          <cell r="H2363">
            <v>35.179000000000002</v>
          </cell>
        </row>
        <row r="2364">
          <cell r="C2364">
            <v>14870.999</v>
          </cell>
          <cell r="D2364">
            <v>3.6339999999999999</v>
          </cell>
          <cell r="G2364">
            <v>19048.5</v>
          </cell>
          <cell r="H2364">
            <v>34.29</v>
          </cell>
        </row>
        <row r="2365">
          <cell r="C2365">
            <v>14879.272999999999</v>
          </cell>
          <cell r="D2365">
            <v>3.347</v>
          </cell>
          <cell r="G2365">
            <v>19051.021000000001</v>
          </cell>
          <cell r="H2365">
            <v>33.218000000000004</v>
          </cell>
        </row>
        <row r="2366">
          <cell r="C2366">
            <v>14887.047</v>
          </cell>
          <cell r="D2366">
            <v>2.9950000000000001</v>
          </cell>
          <cell r="G2366">
            <v>19054.080999999998</v>
          </cell>
          <cell r="H2366">
            <v>31.783999999999999</v>
          </cell>
        </row>
        <row r="2367">
          <cell r="C2367">
            <v>14892.870999999999</v>
          </cell>
          <cell r="D2367">
            <v>2.722</v>
          </cell>
          <cell r="G2367">
            <v>19058.648000000001</v>
          </cell>
          <cell r="H2367">
            <v>29.164000000000001</v>
          </cell>
        </row>
        <row r="2368">
          <cell r="C2368">
            <v>14898.42</v>
          </cell>
          <cell r="D2368">
            <v>2.7919999999999998</v>
          </cell>
          <cell r="G2368">
            <v>19061.91</v>
          </cell>
          <cell r="H2368">
            <v>27.146999999999998</v>
          </cell>
        </row>
        <row r="2369">
          <cell r="C2369">
            <v>14904.034</v>
          </cell>
          <cell r="D2369">
            <v>2.73</v>
          </cell>
          <cell r="G2369">
            <v>19068.542000000001</v>
          </cell>
          <cell r="H2369">
            <v>23.114000000000001</v>
          </cell>
        </row>
        <row r="2370">
          <cell r="C2370">
            <v>14914.514999999999</v>
          </cell>
          <cell r="D2370">
            <v>2.5329999999999999</v>
          </cell>
          <cell r="G2370">
            <v>19075.483</v>
          </cell>
          <cell r="H2370">
            <v>19.123999999999999</v>
          </cell>
        </row>
        <row r="2371">
          <cell r="C2371">
            <v>14925.016</v>
          </cell>
          <cell r="D2371">
            <v>2.113</v>
          </cell>
          <cell r="G2371">
            <v>19084.213</v>
          </cell>
          <cell r="H2371">
            <v>14.569000000000001</v>
          </cell>
        </row>
        <row r="2372">
          <cell r="C2372">
            <v>14937.428</v>
          </cell>
          <cell r="D2372">
            <v>1.96</v>
          </cell>
          <cell r="G2372">
            <v>19107.026000000002</v>
          </cell>
          <cell r="H2372">
            <v>6.2859999999999996</v>
          </cell>
        </row>
        <row r="2373">
          <cell r="C2373">
            <v>14979.296</v>
          </cell>
          <cell r="D2373">
            <v>2.056</v>
          </cell>
          <cell r="G2373">
            <v>19119.606</v>
          </cell>
          <cell r="H2373">
            <v>3.11</v>
          </cell>
        </row>
        <row r="2374">
          <cell r="C2374">
            <v>14991.584999999999</v>
          </cell>
          <cell r="D2374">
            <v>2.0779999999999998</v>
          </cell>
          <cell r="G2374">
            <v>19126.204000000002</v>
          </cell>
          <cell r="H2374">
            <v>1.7529999999999999</v>
          </cell>
        </row>
        <row r="2375">
          <cell r="C2375">
            <v>15001.291999999999</v>
          </cell>
          <cell r="D2375">
            <v>2.1309999999999998</v>
          </cell>
          <cell r="G2375">
            <v>19131.192999999999</v>
          </cell>
          <cell r="H2375">
            <v>0.878</v>
          </cell>
        </row>
        <row r="2376">
          <cell r="C2376">
            <v>15011.441999999999</v>
          </cell>
          <cell r="D2376">
            <v>2.121</v>
          </cell>
          <cell r="G2376">
            <v>19137.955000000002</v>
          </cell>
          <cell r="H2376">
            <v>-0.11</v>
          </cell>
        </row>
        <row r="2377">
          <cell r="C2377">
            <v>15021.254999999999</v>
          </cell>
          <cell r="D2377">
            <v>2.0920000000000001</v>
          </cell>
          <cell r="G2377">
            <v>19145.471000000001</v>
          </cell>
          <cell r="H2377">
            <v>-0.97899999999999998</v>
          </cell>
        </row>
        <row r="2378">
          <cell r="C2378">
            <v>15030.762000000001</v>
          </cell>
          <cell r="D2378">
            <v>2.153</v>
          </cell>
          <cell r="G2378">
            <v>19155.305</v>
          </cell>
          <cell r="H2378">
            <v>-1.589</v>
          </cell>
        </row>
        <row r="2379">
          <cell r="C2379">
            <v>15063.999</v>
          </cell>
          <cell r="D2379">
            <v>2.72</v>
          </cell>
          <cell r="G2379">
            <v>19169.203000000001</v>
          </cell>
          <cell r="H2379">
            <v>-2.0249999999999999</v>
          </cell>
        </row>
        <row r="2380">
          <cell r="C2380">
            <v>15087.745000000001</v>
          </cell>
          <cell r="D2380">
            <v>4.7960000000000003</v>
          </cell>
          <cell r="G2380">
            <v>19175.453000000001</v>
          </cell>
          <cell r="H2380">
            <v>-2.0760000000000001</v>
          </cell>
        </row>
        <row r="2381">
          <cell r="C2381">
            <v>15105.666999999999</v>
          </cell>
          <cell r="D2381">
            <v>7.9459999999999997</v>
          </cell>
          <cell r="G2381">
            <v>19181.004000000001</v>
          </cell>
          <cell r="H2381">
            <v>-2.1669999999999998</v>
          </cell>
        </row>
        <row r="2382">
          <cell r="C2382">
            <v>15111.832</v>
          </cell>
          <cell r="D2382">
            <v>9.2080000000000002</v>
          </cell>
          <cell r="G2382">
            <v>19195.73</v>
          </cell>
          <cell r="H2382">
            <v>-1.8</v>
          </cell>
        </row>
        <row r="2383">
          <cell r="C2383">
            <v>15115.821</v>
          </cell>
          <cell r="D2383">
            <v>10.042</v>
          </cell>
          <cell r="G2383">
            <v>19198.960999999999</v>
          </cell>
          <cell r="H2383">
            <v>-1.742</v>
          </cell>
        </row>
        <row r="2384">
          <cell r="C2384">
            <v>15118.334999999999</v>
          </cell>
          <cell r="D2384">
            <v>10.506</v>
          </cell>
          <cell r="G2384">
            <v>19204.315999999999</v>
          </cell>
          <cell r="H2384">
            <v>-1.6619999999999999</v>
          </cell>
        </row>
        <row r="2385">
          <cell r="C2385">
            <v>15121.315000000001</v>
          </cell>
          <cell r="D2385">
            <v>10.938000000000001</v>
          </cell>
          <cell r="G2385">
            <v>19208.901000000002</v>
          </cell>
          <cell r="H2385">
            <v>-1.76</v>
          </cell>
        </row>
        <row r="2386">
          <cell r="C2386">
            <v>15124.598</v>
          </cell>
          <cell r="D2386">
            <v>11.445</v>
          </cell>
          <cell r="G2386">
            <v>19213.955999999998</v>
          </cell>
          <cell r="H2386">
            <v>-1.77</v>
          </cell>
        </row>
        <row r="2387">
          <cell r="C2387">
            <v>15127.297</v>
          </cell>
          <cell r="D2387">
            <v>11.727</v>
          </cell>
          <cell r="G2387">
            <v>19218.645</v>
          </cell>
          <cell r="H2387">
            <v>-1.7849999999999999</v>
          </cell>
        </row>
        <row r="2388">
          <cell r="C2388">
            <v>15131.934999999999</v>
          </cell>
          <cell r="D2388">
            <v>12.148999999999999</v>
          </cell>
          <cell r="G2388">
            <v>19222.938999999998</v>
          </cell>
          <cell r="H2388">
            <v>-1.8859999999999999</v>
          </cell>
        </row>
        <row r="2389">
          <cell r="C2389">
            <v>15138.267</v>
          </cell>
          <cell r="D2389">
            <v>12.542999999999999</v>
          </cell>
          <cell r="G2389">
            <v>19229.046999999999</v>
          </cell>
          <cell r="H2389">
            <v>-1.9630000000000001</v>
          </cell>
        </row>
        <row r="2390">
          <cell r="C2390">
            <v>15145.471</v>
          </cell>
          <cell r="D2390">
            <v>12.747999999999999</v>
          </cell>
          <cell r="G2390">
            <v>19233.746999999999</v>
          </cell>
          <cell r="H2390">
            <v>-1.9590000000000001</v>
          </cell>
        </row>
        <row r="2391">
          <cell r="C2391">
            <v>15152.152</v>
          </cell>
          <cell r="D2391">
            <v>12.331</v>
          </cell>
          <cell r="G2391">
            <v>19238.837</v>
          </cell>
          <cell r="H2391">
            <v>-2.125</v>
          </cell>
        </row>
        <row r="2392">
          <cell r="C2392">
            <v>15159.709000000001</v>
          </cell>
          <cell r="D2392">
            <v>11.587999999999999</v>
          </cell>
          <cell r="G2392">
            <v>19242.631000000001</v>
          </cell>
          <cell r="H2392">
            <v>-2.2570000000000001</v>
          </cell>
        </row>
        <row r="2393">
          <cell r="C2393">
            <v>15165.367</v>
          </cell>
          <cell r="D2393">
            <v>10.760999999999999</v>
          </cell>
          <cell r="G2393">
            <v>19246.543000000001</v>
          </cell>
          <cell r="H2393">
            <v>-2.2850000000000001</v>
          </cell>
        </row>
        <row r="2394">
          <cell r="C2394">
            <v>15172.516</v>
          </cell>
          <cell r="D2394">
            <v>9.4130000000000003</v>
          </cell>
          <cell r="G2394">
            <v>19250.153999999999</v>
          </cell>
          <cell r="H2394">
            <v>-2.3860000000000001</v>
          </cell>
        </row>
        <row r="2395">
          <cell r="C2395">
            <v>15177.429</v>
          </cell>
          <cell r="D2395">
            <v>8.4740000000000002</v>
          </cell>
          <cell r="G2395">
            <v>19254.901999999998</v>
          </cell>
          <cell r="H2395">
            <v>-2.3740000000000001</v>
          </cell>
        </row>
        <row r="2396">
          <cell r="C2396">
            <v>15183.795</v>
          </cell>
          <cell r="D2396">
            <v>7.343</v>
          </cell>
          <cell r="G2396">
            <v>19259.757000000001</v>
          </cell>
          <cell r="H2396">
            <v>-2.31</v>
          </cell>
        </row>
        <row r="2397">
          <cell r="C2397">
            <v>15191.187</v>
          </cell>
          <cell r="D2397">
            <v>5.7519999999999998</v>
          </cell>
          <cell r="G2397">
            <v>19286.156999999999</v>
          </cell>
          <cell r="H2397">
            <v>-2.274</v>
          </cell>
        </row>
        <row r="2398">
          <cell r="C2398">
            <v>15194.384</v>
          </cell>
          <cell r="D2398">
            <v>5.0750000000000002</v>
          </cell>
          <cell r="G2398">
            <v>19310.650000000001</v>
          </cell>
          <cell r="H2398">
            <v>-2.0539999999999998</v>
          </cell>
        </row>
        <row r="2399">
          <cell r="C2399">
            <v>15196.504000000001</v>
          </cell>
          <cell r="D2399">
            <v>4.6189999999999998</v>
          </cell>
          <cell r="G2399">
            <v>19331.052</v>
          </cell>
          <cell r="H2399">
            <v>-2.073</v>
          </cell>
        </row>
        <row r="2400">
          <cell r="C2400">
            <v>15200.557000000001</v>
          </cell>
          <cell r="D2400">
            <v>3.9630000000000001</v>
          </cell>
          <cell r="G2400">
            <v>19348.629000000001</v>
          </cell>
          <cell r="H2400">
            <v>-2.113</v>
          </cell>
        </row>
        <row r="2401">
          <cell r="C2401">
            <v>15204.763999999999</v>
          </cell>
          <cell r="D2401">
            <v>3.3290000000000002</v>
          </cell>
          <cell r="G2401">
            <v>19364.039000000001</v>
          </cell>
          <cell r="H2401">
            <v>-2.0350000000000001</v>
          </cell>
        </row>
        <row r="2402">
          <cell r="C2402">
            <v>15207.308999999999</v>
          </cell>
          <cell r="D2402">
            <v>3.02</v>
          </cell>
          <cell r="G2402">
            <v>19383.741000000002</v>
          </cell>
          <cell r="H2402">
            <v>-2.0699999999999998</v>
          </cell>
        </row>
        <row r="2403">
          <cell r="C2403">
            <v>15209.838</v>
          </cell>
          <cell r="D2403">
            <v>2.7530000000000001</v>
          </cell>
          <cell r="G2403">
            <v>19399.035</v>
          </cell>
          <cell r="H2403">
            <v>-2.024</v>
          </cell>
        </row>
        <row r="2404">
          <cell r="C2404">
            <v>15212.819</v>
          </cell>
          <cell r="D2404">
            <v>2.536</v>
          </cell>
          <cell r="G2404">
            <v>19403.988000000001</v>
          </cell>
          <cell r="H2404">
            <v>-2.1230000000000002</v>
          </cell>
        </row>
        <row r="2405">
          <cell r="C2405">
            <v>15215.304</v>
          </cell>
          <cell r="D2405">
            <v>2.444</v>
          </cell>
          <cell r="G2405">
            <v>19408.613000000001</v>
          </cell>
          <cell r="H2405">
            <v>-2.1509999999999998</v>
          </cell>
        </row>
        <row r="2406">
          <cell r="C2406">
            <v>15218.285</v>
          </cell>
          <cell r="D2406">
            <v>2.3889999999999998</v>
          </cell>
          <cell r="G2406">
            <v>19413.510999999999</v>
          </cell>
          <cell r="H2406">
            <v>-2.117</v>
          </cell>
        </row>
        <row r="2407">
          <cell r="C2407">
            <v>15220.718000000001</v>
          </cell>
          <cell r="D2407">
            <v>2.4780000000000002</v>
          </cell>
          <cell r="G2407">
            <v>19421.38</v>
          </cell>
          <cell r="H2407">
            <v>-2.117</v>
          </cell>
        </row>
        <row r="2408">
          <cell r="C2408">
            <v>15223.178</v>
          </cell>
          <cell r="D2408">
            <v>2.5840000000000001</v>
          </cell>
          <cell r="G2408">
            <v>19425.807000000001</v>
          </cell>
          <cell r="H2408">
            <v>-2.1339999999999999</v>
          </cell>
        </row>
        <row r="2409">
          <cell r="C2409">
            <v>15225.145</v>
          </cell>
          <cell r="D2409">
            <v>2.734</v>
          </cell>
          <cell r="G2409">
            <v>19438.759999999998</v>
          </cell>
          <cell r="H2409">
            <v>-2.0219999999999998</v>
          </cell>
        </row>
        <row r="2410">
          <cell r="C2410">
            <v>15229.703</v>
          </cell>
          <cell r="D2410">
            <v>3.0739999999999998</v>
          </cell>
          <cell r="G2410">
            <v>19455.492999999999</v>
          </cell>
          <cell r="H2410">
            <v>-2.0569999999999999</v>
          </cell>
        </row>
        <row r="2411">
          <cell r="C2411">
            <v>15234.777</v>
          </cell>
          <cell r="D2411">
            <v>3.7410000000000001</v>
          </cell>
          <cell r="G2411">
            <v>19478.983</v>
          </cell>
          <cell r="H2411">
            <v>-1.923</v>
          </cell>
        </row>
        <row r="2412">
          <cell r="C2412">
            <v>15240.146000000001</v>
          </cell>
          <cell r="D2412">
            <v>4.3129999999999997</v>
          </cell>
          <cell r="G2412">
            <v>19508.925999999999</v>
          </cell>
          <cell r="H2412">
            <v>-1.952</v>
          </cell>
        </row>
        <row r="2413">
          <cell r="C2413">
            <v>15246.982</v>
          </cell>
          <cell r="D2413">
            <v>5.3049999999999997</v>
          </cell>
          <cell r="G2413">
            <v>19535.249</v>
          </cell>
          <cell r="H2413">
            <v>-2.0539999999999998</v>
          </cell>
        </row>
        <row r="2414">
          <cell r="C2414">
            <v>15255.712</v>
          </cell>
          <cell r="D2414">
            <v>6.359</v>
          </cell>
        </row>
        <row r="2415">
          <cell r="C2415">
            <v>15264.004999999999</v>
          </cell>
          <cell r="D2415">
            <v>7.0960000000000001</v>
          </cell>
        </row>
        <row r="2416">
          <cell r="C2416">
            <v>15276.948</v>
          </cell>
          <cell r="D2416">
            <v>7.359</v>
          </cell>
        </row>
        <row r="2417">
          <cell r="C2417">
            <v>15288.822</v>
          </cell>
          <cell r="D2417">
            <v>6.6120000000000001</v>
          </cell>
        </row>
        <row r="2418">
          <cell r="C2418">
            <v>15296.793</v>
          </cell>
          <cell r="D2418">
            <v>5.6959999999999997</v>
          </cell>
        </row>
        <row r="2419">
          <cell r="C2419">
            <v>15301.064</v>
          </cell>
          <cell r="D2419">
            <v>5.2210000000000001</v>
          </cell>
        </row>
        <row r="2420">
          <cell r="C2420">
            <v>15304.944</v>
          </cell>
          <cell r="D2420">
            <v>4.7610000000000001</v>
          </cell>
        </row>
        <row r="2421">
          <cell r="C2421">
            <v>15306.45</v>
          </cell>
          <cell r="D2421">
            <v>4.617</v>
          </cell>
        </row>
        <row r="2422">
          <cell r="C2422">
            <v>15311.138999999999</v>
          </cell>
          <cell r="D2422">
            <v>4.2229999999999999</v>
          </cell>
        </row>
        <row r="2423">
          <cell r="C2423">
            <v>15314.864</v>
          </cell>
          <cell r="D2423">
            <v>3.927</v>
          </cell>
        </row>
        <row r="2424">
          <cell r="C2424">
            <v>15318.111000000001</v>
          </cell>
          <cell r="D2424">
            <v>3.7949999999999999</v>
          </cell>
        </row>
        <row r="2425">
          <cell r="C2425">
            <v>15322.539000000001</v>
          </cell>
          <cell r="D2425">
            <v>3.8580000000000001</v>
          </cell>
        </row>
        <row r="2426">
          <cell r="C2426">
            <v>15324.287</v>
          </cell>
          <cell r="D2426">
            <v>3.9510000000000001</v>
          </cell>
        </row>
        <row r="2427">
          <cell r="C2427">
            <v>15327.243</v>
          </cell>
          <cell r="D2427">
            <v>4.1550000000000002</v>
          </cell>
        </row>
        <row r="2428">
          <cell r="C2428">
            <v>15331.369000000001</v>
          </cell>
          <cell r="D2428">
            <v>4.4589999999999996</v>
          </cell>
        </row>
        <row r="2429">
          <cell r="C2429">
            <v>15334.746999999999</v>
          </cell>
          <cell r="D2429">
            <v>4.6340000000000003</v>
          </cell>
        </row>
        <row r="2430">
          <cell r="C2430">
            <v>15342.316999999999</v>
          </cell>
          <cell r="D2430">
            <v>4.87</v>
          </cell>
        </row>
        <row r="2431">
          <cell r="C2431">
            <v>15356.132</v>
          </cell>
          <cell r="D2431">
            <v>5.2480000000000002</v>
          </cell>
        </row>
        <row r="2432">
          <cell r="C2432">
            <v>15377.84</v>
          </cell>
          <cell r="D2432">
            <v>5.407</v>
          </cell>
        </row>
        <row r="2433">
          <cell r="C2433">
            <v>15393.957</v>
          </cell>
          <cell r="D2433">
            <v>5.3959999999999999</v>
          </cell>
        </row>
        <row r="2434">
          <cell r="C2434">
            <v>15406.844999999999</v>
          </cell>
          <cell r="D2434">
            <v>5.5149999999999997</v>
          </cell>
        </row>
        <row r="2435">
          <cell r="C2435">
            <v>15420.382</v>
          </cell>
          <cell r="D2435">
            <v>6.03</v>
          </cell>
        </row>
        <row r="2436">
          <cell r="C2436">
            <v>15437.526</v>
          </cell>
          <cell r="D2436">
            <v>8.08</v>
          </cell>
        </row>
        <row r="2437">
          <cell r="C2437">
            <v>15449.276</v>
          </cell>
          <cell r="D2437">
            <v>10.904</v>
          </cell>
        </row>
        <row r="2438">
          <cell r="C2438">
            <v>15455.608</v>
          </cell>
          <cell r="D2438">
            <v>13.054</v>
          </cell>
        </row>
        <row r="2439">
          <cell r="C2439">
            <v>15459.632</v>
          </cell>
          <cell r="D2439">
            <v>14.51</v>
          </cell>
        </row>
        <row r="2440">
          <cell r="C2440">
            <v>15463.418</v>
          </cell>
          <cell r="D2440">
            <v>16.065000000000001</v>
          </cell>
        </row>
        <row r="2441">
          <cell r="C2441">
            <v>15465.050999999999</v>
          </cell>
          <cell r="D2441">
            <v>16.683</v>
          </cell>
        </row>
        <row r="2442">
          <cell r="C2442">
            <v>15467.498</v>
          </cell>
          <cell r="D2442">
            <v>17.411000000000001</v>
          </cell>
        </row>
        <row r="2443">
          <cell r="C2443">
            <v>15469.751</v>
          </cell>
          <cell r="D2443">
            <v>17.901</v>
          </cell>
        </row>
        <row r="2444">
          <cell r="C2444">
            <v>15472.071</v>
          </cell>
          <cell r="D2444">
            <v>18.422000000000001</v>
          </cell>
        </row>
        <row r="2445">
          <cell r="C2445">
            <v>15474.805</v>
          </cell>
          <cell r="D2445">
            <v>18.943999999999999</v>
          </cell>
        </row>
        <row r="2446">
          <cell r="C2446">
            <v>15477.444</v>
          </cell>
          <cell r="D2446">
            <v>19.393000000000001</v>
          </cell>
        </row>
        <row r="2447">
          <cell r="C2447">
            <v>15479.288</v>
          </cell>
          <cell r="D2447">
            <v>19.696000000000002</v>
          </cell>
        </row>
        <row r="2448">
          <cell r="C2448">
            <v>15481.762000000001</v>
          </cell>
          <cell r="D2448">
            <v>20.010000000000002</v>
          </cell>
        </row>
        <row r="2449">
          <cell r="C2449">
            <v>15485.078</v>
          </cell>
          <cell r="D2449">
            <v>20.414999999999999</v>
          </cell>
        </row>
        <row r="2450">
          <cell r="C2450">
            <v>15487.647999999999</v>
          </cell>
          <cell r="D2450">
            <v>20.625</v>
          </cell>
        </row>
        <row r="2451">
          <cell r="C2451">
            <v>15489.962</v>
          </cell>
          <cell r="D2451">
            <v>20.626999999999999</v>
          </cell>
        </row>
        <row r="2452">
          <cell r="C2452">
            <v>15492.495999999999</v>
          </cell>
          <cell r="D2452">
            <v>20.634</v>
          </cell>
        </row>
        <row r="2453">
          <cell r="C2453">
            <v>15496.504999999999</v>
          </cell>
          <cell r="D2453">
            <v>20.562999999999999</v>
          </cell>
        </row>
        <row r="2454">
          <cell r="C2454">
            <v>15500.561</v>
          </cell>
          <cell r="D2454">
            <v>20.486000000000001</v>
          </cell>
        </row>
        <row r="2455">
          <cell r="C2455">
            <v>15504.368</v>
          </cell>
          <cell r="D2455">
            <v>20.114000000000001</v>
          </cell>
        </row>
        <row r="2456">
          <cell r="C2456">
            <v>15507.546</v>
          </cell>
          <cell r="D2456">
            <v>19.811</v>
          </cell>
        </row>
        <row r="2457">
          <cell r="C2457">
            <v>15512.049000000001</v>
          </cell>
          <cell r="D2457">
            <v>19.088000000000001</v>
          </cell>
        </row>
        <row r="2458">
          <cell r="C2458">
            <v>15514.807000000001</v>
          </cell>
          <cell r="D2458">
            <v>18.524999999999999</v>
          </cell>
        </row>
        <row r="2459">
          <cell r="C2459">
            <v>15518.273999999999</v>
          </cell>
          <cell r="D2459">
            <v>17.763000000000002</v>
          </cell>
        </row>
        <row r="2460">
          <cell r="C2460">
            <v>15520.784</v>
          </cell>
          <cell r="D2460">
            <v>17.097999999999999</v>
          </cell>
        </row>
        <row r="2461">
          <cell r="C2461">
            <v>15523.457</v>
          </cell>
          <cell r="D2461">
            <v>16.486999999999998</v>
          </cell>
        </row>
        <row r="2462">
          <cell r="C2462">
            <v>15527.159</v>
          </cell>
          <cell r="D2462">
            <v>15.208</v>
          </cell>
        </row>
        <row r="2463">
          <cell r="C2463">
            <v>15531.134</v>
          </cell>
          <cell r="D2463">
            <v>13.804</v>
          </cell>
        </row>
        <row r="2464">
          <cell r="C2464">
            <v>15536.236000000001</v>
          </cell>
          <cell r="D2464">
            <v>12.095000000000001</v>
          </cell>
        </row>
        <row r="2465">
          <cell r="C2465">
            <v>15547.53</v>
          </cell>
          <cell r="D2465">
            <v>8.98</v>
          </cell>
        </row>
        <row r="2466">
          <cell r="C2466">
            <v>15562.396000000001</v>
          </cell>
          <cell r="D2466">
            <v>6.47</v>
          </cell>
        </row>
        <row r="2467">
          <cell r="C2467">
            <v>15584.772000000001</v>
          </cell>
          <cell r="D2467">
            <v>5.2770000000000001</v>
          </cell>
        </row>
        <row r="2468">
          <cell r="C2468">
            <v>15592.828</v>
          </cell>
          <cell r="D2468">
            <v>5.2560000000000002</v>
          </cell>
        </row>
        <row r="2469">
          <cell r="C2469">
            <v>15611.195</v>
          </cell>
          <cell r="D2469">
            <v>5.2450000000000001</v>
          </cell>
        </row>
        <row r="2470">
          <cell r="C2470">
            <v>15632.227999999999</v>
          </cell>
          <cell r="D2470">
            <v>4.1349999999999998</v>
          </cell>
        </row>
        <row r="2471">
          <cell r="C2471">
            <v>15650.485000000001</v>
          </cell>
          <cell r="D2471">
            <v>1.0640000000000001</v>
          </cell>
        </row>
        <row r="2472">
          <cell r="C2472">
            <v>15668.266</v>
          </cell>
          <cell r="D2472">
            <v>-3.919</v>
          </cell>
        </row>
        <row r="2473">
          <cell r="C2473">
            <v>15673.242</v>
          </cell>
          <cell r="D2473">
            <v>-5.577</v>
          </cell>
        </row>
        <row r="2474">
          <cell r="C2474">
            <v>15676.857</v>
          </cell>
          <cell r="D2474">
            <v>-6.7279999999999998</v>
          </cell>
        </row>
        <row r="2475">
          <cell r="C2475">
            <v>15680.406000000001</v>
          </cell>
          <cell r="D2475">
            <v>-7.8259999999999996</v>
          </cell>
        </row>
        <row r="2476">
          <cell r="C2476">
            <v>15685.207</v>
          </cell>
          <cell r="D2476">
            <v>-9.3559999999999999</v>
          </cell>
        </row>
        <row r="2477">
          <cell r="C2477">
            <v>15689.507</v>
          </cell>
          <cell r="D2477">
            <v>-10.667</v>
          </cell>
        </row>
        <row r="2478">
          <cell r="C2478">
            <v>15696.545</v>
          </cell>
          <cell r="D2478">
            <v>-12.632</v>
          </cell>
        </row>
        <row r="2479">
          <cell r="C2479">
            <v>15700.643</v>
          </cell>
          <cell r="D2479">
            <v>-13.449</v>
          </cell>
        </row>
        <row r="2480">
          <cell r="C2480">
            <v>15704.784</v>
          </cell>
          <cell r="D2480">
            <v>-14.196999999999999</v>
          </cell>
        </row>
        <row r="2481">
          <cell r="C2481">
            <v>15711.308999999999</v>
          </cell>
          <cell r="D2481">
            <v>-14.872</v>
          </cell>
        </row>
        <row r="2482">
          <cell r="C2482">
            <v>15717.679</v>
          </cell>
          <cell r="D2482">
            <v>-15.379</v>
          </cell>
        </row>
        <row r="2483">
          <cell r="C2483">
            <v>15720.377</v>
          </cell>
          <cell r="D2483">
            <v>-15.534000000000001</v>
          </cell>
        </row>
        <row r="2484">
          <cell r="C2484">
            <v>15723.103999999999</v>
          </cell>
          <cell r="D2484">
            <v>-15.432</v>
          </cell>
        </row>
        <row r="2485">
          <cell r="C2485">
            <v>15725.751</v>
          </cell>
          <cell r="D2485">
            <v>-15.346</v>
          </cell>
        </row>
        <row r="2486">
          <cell r="C2486">
            <v>15728.762000000001</v>
          </cell>
          <cell r="D2486">
            <v>-15.358000000000001</v>
          </cell>
        </row>
        <row r="2487">
          <cell r="C2487">
            <v>15732.531999999999</v>
          </cell>
          <cell r="D2487">
            <v>-15.007999999999999</v>
          </cell>
        </row>
        <row r="2488">
          <cell r="C2488">
            <v>15738.543</v>
          </cell>
          <cell r="D2488">
            <v>-14.246</v>
          </cell>
        </row>
        <row r="2489">
          <cell r="C2489">
            <v>15745.053</v>
          </cell>
          <cell r="D2489">
            <v>-12.952</v>
          </cell>
        </row>
        <row r="2490">
          <cell r="C2490">
            <v>15759.347</v>
          </cell>
          <cell r="D2490">
            <v>-9.3149999999999995</v>
          </cell>
        </row>
        <row r="2491">
          <cell r="C2491">
            <v>15780.567999999999</v>
          </cell>
          <cell r="D2491">
            <v>-3.2410000000000001</v>
          </cell>
        </row>
        <row r="2492">
          <cell r="C2492">
            <v>15784.659</v>
          </cell>
          <cell r="D2492">
            <v>-2.0819999999999999</v>
          </cell>
        </row>
        <row r="2493">
          <cell r="C2493">
            <v>15787.797</v>
          </cell>
          <cell r="D2493">
            <v>-1.28</v>
          </cell>
        </row>
        <row r="2494">
          <cell r="C2494">
            <v>15791.731</v>
          </cell>
          <cell r="D2494">
            <v>-0.36099999999999999</v>
          </cell>
        </row>
        <row r="2495">
          <cell r="C2495">
            <v>15795.963</v>
          </cell>
          <cell r="D2495">
            <v>0.372</v>
          </cell>
        </row>
        <row r="2496">
          <cell r="C2496">
            <v>15799.903</v>
          </cell>
          <cell r="D2496">
            <v>1.0720000000000001</v>
          </cell>
        </row>
        <row r="2497">
          <cell r="C2497">
            <v>15803.134</v>
          </cell>
          <cell r="D2497">
            <v>1.4910000000000001</v>
          </cell>
        </row>
        <row r="2498">
          <cell r="C2498">
            <v>15806.295</v>
          </cell>
          <cell r="D2498">
            <v>1.8009999999999999</v>
          </cell>
        </row>
        <row r="2499">
          <cell r="C2499">
            <v>15811.835999999999</v>
          </cell>
          <cell r="D2499">
            <v>2.448</v>
          </cell>
        </row>
        <row r="2500">
          <cell r="C2500">
            <v>15815.040999999999</v>
          </cell>
          <cell r="D2500">
            <v>2.6819999999999999</v>
          </cell>
        </row>
        <row r="2501">
          <cell r="C2501">
            <v>15819.967000000001</v>
          </cell>
          <cell r="D2501">
            <v>3.1429999999999998</v>
          </cell>
        </row>
        <row r="2502">
          <cell r="C2502">
            <v>15822.921</v>
          </cell>
          <cell r="D2502">
            <v>3.32</v>
          </cell>
        </row>
        <row r="2503">
          <cell r="C2503">
            <v>15826.725</v>
          </cell>
          <cell r="D2503">
            <v>3.597</v>
          </cell>
        </row>
        <row r="2504">
          <cell r="C2504">
            <v>15830.796</v>
          </cell>
          <cell r="D2504">
            <v>3.6709999999999998</v>
          </cell>
        </row>
        <row r="2505">
          <cell r="C2505">
            <v>15836.883</v>
          </cell>
          <cell r="D2505">
            <v>3.819</v>
          </cell>
        </row>
        <row r="2506">
          <cell r="C2506">
            <v>15844.64</v>
          </cell>
          <cell r="D2506">
            <v>3.62</v>
          </cell>
        </row>
        <row r="2507">
          <cell r="C2507">
            <v>15851.346</v>
          </cell>
          <cell r="D2507">
            <v>3.5270000000000001</v>
          </cell>
        </row>
        <row r="2508">
          <cell r="C2508">
            <v>15855.597</v>
          </cell>
          <cell r="D2508">
            <v>3.2650000000000001</v>
          </cell>
        </row>
        <row r="2509">
          <cell r="C2509">
            <v>15860.82</v>
          </cell>
          <cell r="D2509">
            <v>2.738</v>
          </cell>
        </row>
        <row r="2510">
          <cell r="C2510">
            <v>15863.306</v>
          </cell>
          <cell r="D2510">
            <v>2.448</v>
          </cell>
        </row>
        <row r="2511">
          <cell r="C2511">
            <v>15867.200999999999</v>
          </cell>
          <cell r="D2511">
            <v>2.226</v>
          </cell>
        </row>
        <row r="2512">
          <cell r="C2512">
            <v>15870.004999999999</v>
          </cell>
          <cell r="D2512">
            <v>1.9450000000000001</v>
          </cell>
        </row>
        <row r="2513">
          <cell r="C2513">
            <v>15873.066000000001</v>
          </cell>
          <cell r="D2513">
            <v>1.5620000000000001</v>
          </cell>
        </row>
        <row r="2514">
          <cell r="C2514">
            <v>15875.808000000001</v>
          </cell>
          <cell r="D2514">
            <v>1.1220000000000001</v>
          </cell>
        </row>
        <row r="2515">
          <cell r="C2515">
            <v>15879.35</v>
          </cell>
          <cell r="D2515">
            <v>0.67300000000000004</v>
          </cell>
        </row>
        <row r="2516">
          <cell r="C2516">
            <v>15882.12</v>
          </cell>
          <cell r="D2516">
            <v>0.16300000000000001</v>
          </cell>
        </row>
        <row r="2517">
          <cell r="C2517">
            <v>15884.043</v>
          </cell>
          <cell r="D2517">
            <v>-9.8000000000000004E-2</v>
          </cell>
        </row>
        <row r="2518">
          <cell r="C2518">
            <v>15886.194</v>
          </cell>
          <cell r="D2518">
            <v>-0.53600000000000003</v>
          </cell>
        </row>
        <row r="2519">
          <cell r="C2519">
            <v>15889.031999999999</v>
          </cell>
          <cell r="D2519">
            <v>-1.0069999999999999</v>
          </cell>
        </row>
        <row r="2520">
          <cell r="C2520">
            <v>15891.558000000001</v>
          </cell>
          <cell r="D2520">
            <v>-1.3859999999999999</v>
          </cell>
        </row>
        <row r="2521">
          <cell r="C2521">
            <v>15893.941000000001</v>
          </cell>
          <cell r="D2521">
            <v>-1.9790000000000001</v>
          </cell>
        </row>
        <row r="2522">
          <cell r="C2522">
            <v>15897.395</v>
          </cell>
          <cell r="D2522">
            <v>-2.5270000000000001</v>
          </cell>
        </row>
        <row r="2523">
          <cell r="C2523">
            <v>15900.511</v>
          </cell>
          <cell r="D2523">
            <v>-3.0609999999999999</v>
          </cell>
        </row>
        <row r="2524">
          <cell r="C2524">
            <v>15902.537</v>
          </cell>
          <cell r="D2524">
            <v>-3.4239999999999999</v>
          </cell>
        </row>
        <row r="2525">
          <cell r="C2525">
            <v>15905.796</v>
          </cell>
          <cell r="D2525">
            <v>-4.1360000000000001</v>
          </cell>
        </row>
        <row r="2526">
          <cell r="C2526">
            <v>15908.55</v>
          </cell>
          <cell r="D2526">
            <v>-4.6970000000000001</v>
          </cell>
        </row>
        <row r="2527">
          <cell r="C2527">
            <v>15912.808000000001</v>
          </cell>
          <cell r="D2527">
            <v>-5.4649999999999999</v>
          </cell>
        </row>
        <row r="2528">
          <cell r="C2528">
            <v>15915.608</v>
          </cell>
          <cell r="D2528">
            <v>-5.9390000000000001</v>
          </cell>
        </row>
        <row r="2529">
          <cell r="C2529">
            <v>15917.630999999999</v>
          </cell>
          <cell r="D2529">
            <v>-6.3719999999999999</v>
          </cell>
        </row>
        <row r="2530">
          <cell r="C2530">
            <v>15925.71</v>
          </cell>
          <cell r="D2530">
            <v>-7.6779999999999999</v>
          </cell>
        </row>
        <row r="2531">
          <cell r="C2531">
            <v>15936.174999999999</v>
          </cell>
          <cell r="D2531">
            <v>-8.5749999999999993</v>
          </cell>
        </row>
        <row r="2532">
          <cell r="C2532">
            <v>15952.983</v>
          </cell>
          <cell r="D2532">
            <v>-8.2249999999999996</v>
          </cell>
        </row>
        <row r="2533">
          <cell r="C2533">
            <v>15960.304</v>
          </cell>
          <cell r="D2533">
            <v>-7.4240000000000004</v>
          </cell>
        </row>
        <row r="2534">
          <cell r="C2534">
            <v>15972.433000000001</v>
          </cell>
          <cell r="D2534">
            <v>-5.1440000000000001</v>
          </cell>
        </row>
        <row r="2535">
          <cell r="C2535">
            <v>15976.391</v>
          </cell>
          <cell r="D2535">
            <v>-4.0659999999999998</v>
          </cell>
        </row>
        <row r="2536">
          <cell r="C2536">
            <v>15980.766</v>
          </cell>
          <cell r="D2536">
            <v>-2.8090000000000002</v>
          </cell>
        </row>
        <row r="2537">
          <cell r="C2537">
            <v>15983.691000000001</v>
          </cell>
          <cell r="D2537">
            <v>-2.0049999999999999</v>
          </cell>
        </row>
        <row r="2538">
          <cell r="C2538">
            <v>15987.03</v>
          </cell>
          <cell r="D2538">
            <v>-1.0089999999999999</v>
          </cell>
        </row>
        <row r="2539">
          <cell r="C2539">
            <v>15991.356</v>
          </cell>
          <cell r="D2539">
            <v>0.17399999999999999</v>
          </cell>
        </row>
        <row r="2540">
          <cell r="C2540">
            <v>15995.566999999999</v>
          </cell>
          <cell r="D2540">
            <v>1.32</v>
          </cell>
        </row>
        <row r="2541">
          <cell r="C2541">
            <v>15999.421</v>
          </cell>
          <cell r="D2541">
            <v>2.2189999999999999</v>
          </cell>
        </row>
        <row r="2542">
          <cell r="C2542">
            <v>16002.143</v>
          </cell>
          <cell r="D2542">
            <v>2.851</v>
          </cell>
        </row>
        <row r="2543">
          <cell r="C2543">
            <v>16004.357</v>
          </cell>
          <cell r="D2543">
            <v>3.4</v>
          </cell>
        </row>
        <row r="2544">
          <cell r="C2544">
            <v>16006.51</v>
          </cell>
          <cell r="D2544">
            <v>3.7829999999999999</v>
          </cell>
        </row>
        <row r="2545">
          <cell r="C2545">
            <v>16009.504000000001</v>
          </cell>
          <cell r="D2545">
            <v>4.1669999999999998</v>
          </cell>
        </row>
        <row r="2546">
          <cell r="C2546">
            <v>16011.661</v>
          </cell>
          <cell r="D2546">
            <v>4.4169999999999998</v>
          </cell>
        </row>
        <row r="2547">
          <cell r="C2547">
            <v>16014.455</v>
          </cell>
          <cell r="D2547">
            <v>4.59</v>
          </cell>
        </row>
        <row r="2548">
          <cell r="C2548">
            <v>16017.508</v>
          </cell>
          <cell r="D2548">
            <v>4.7370000000000001</v>
          </cell>
        </row>
        <row r="2549">
          <cell r="C2549">
            <v>16020.656999999999</v>
          </cell>
          <cell r="D2549">
            <v>4.7919999999999998</v>
          </cell>
        </row>
        <row r="2550">
          <cell r="C2550">
            <v>16023.891</v>
          </cell>
          <cell r="D2550">
            <v>4.7409999999999997</v>
          </cell>
        </row>
        <row r="2551">
          <cell r="C2551">
            <v>16027.102000000001</v>
          </cell>
          <cell r="D2551">
            <v>4.6509999999999998</v>
          </cell>
        </row>
        <row r="2552">
          <cell r="C2552">
            <v>16030.989</v>
          </cell>
          <cell r="D2552">
            <v>4.4210000000000003</v>
          </cell>
        </row>
        <row r="2553">
          <cell r="C2553">
            <v>16034.883</v>
          </cell>
          <cell r="D2553">
            <v>4.1310000000000002</v>
          </cell>
        </row>
        <row r="2554">
          <cell r="C2554">
            <v>16039.174999999999</v>
          </cell>
          <cell r="D2554">
            <v>3.677</v>
          </cell>
        </row>
        <row r="2555">
          <cell r="C2555">
            <v>16042.637000000001</v>
          </cell>
          <cell r="D2555">
            <v>3.2730000000000001</v>
          </cell>
        </row>
        <row r="2556">
          <cell r="C2556">
            <v>16053.807000000001</v>
          </cell>
          <cell r="D2556">
            <v>2.2000000000000002</v>
          </cell>
        </row>
        <row r="2557">
          <cell r="C2557">
            <v>16094.223</v>
          </cell>
          <cell r="D2557">
            <v>-1.407</v>
          </cell>
        </row>
        <row r="2558">
          <cell r="C2558">
            <v>16099.088</v>
          </cell>
          <cell r="D2558">
            <v>-2.024</v>
          </cell>
        </row>
        <row r="2559">
          <cell r="C2559">
            <v>16103.773999999999</v>
          </cell>
          <cell r="D2559">
            <v>-2.665</v>
          </cell>
        </row>
        <row r="2560">
          <cell r="C2560">
            <v>16108.895</v>
          </cell>
          <cell r="D2560">
            <v>-3.371</v>
          </cell>
        </row>
        <row r="2561">
          <cell r="C2561">
            <v>16113.879000000001</v>
          </cell>
          <cell r="D2561">
            <v>-4.1109999999999998</v>
          </cell>
        </row>
        <row r="2562">
          <cell r="C2562">
            <v>16117.47</v>
          </cell>
          <cell r="D2562">
            <v>-4.6150000000000002</v>
          </cell>
        </row>
        <row r="2563">
          <cell r="C2563">
            <v>16121.286</v>
          </cell>
          <cell r="D2563">
            <v>-4.9290000000000003</v>
          </cell>
        </row>
        <row r="2564">
          <cell r="C2564">
            <v>16125.349</v>
          </cell>
          <cell r="D2564">
            <v>-5.1840000000000002</v>
          </cell>
        </row>
        <row r="2565">
          <cell r="C2565">
            <v>16128.932000000001</v>
          </cell>
          <cell r="D2565">
            <v>-5.2969999999999997</v>
          </cell>
        </row>
        <row r="2566">
          <cell r="C2566">
            <v>16131.971</v>
          </cell>
          <cell r="D2566">
            <v>-5.3120000000000003</v>
          </cell>
        </row>
        <row r="2567">
          <cell r="C2567">
            <v>16135.281999999999</v>
          </cell>
          <cell r="D2567">
            <v>-5.2430000000000003</v>
          </cell>
        </row>
        <row r="2568">
          <cell r="C2568">
            <v>16139.919</v>
          </cell>
          <cell r="D2568">
            <v>-4.9809999999999999</v>
          </cell>
        </row>
        <row r="2569">
          <cell r="C2569">
            <v>16142.716</v>
          </cell>
          <cell r="D2569">
            <v>-4.766</v>
          </cell>
        </row>
        <row r="2570">
          <cell r="C2570">
            <v>16146.362999999999</v>
          </cell>
          <cell r="D2570">
            <v>-4.3630000000000004</v>
          </cell>
        </row>
        <row r="2571">
          <cell r="C2571">
            <v>16150.027</v>
          </cell>
          <cell r="D2571">
            <v>-3.8540000000000001</v>
          </cell>
        </row>
        <row r="2572">
          <cell r="C2572">
            <v>16153.663</v>
          </cell>
          <cell r="D2572">
            <v>-3.23</v>
          </cell>
        </row>
        <row r="2573">
          <cell r="C2573">
            <v>16157.246999999999</v>
          </cell>
          <cell r="D2573">
            <v>-2.5649999999999999</v>
          </cell>
        </row>
        <row r="2574">
          <cell r="C2574">
            <v>16161.001</v>
          </cell>
          <cell r="D2574">
            <v>-1.93</v>
          </cell>
        </row>
        <row r="2575">
          <cell r="C2575">
            <v>16165.808000000001</v>
          </cell>
          <cell r="D2575">
            <v>-1.0860000000000001</v>
          </cell>
        </row>
        <row r="2576">
          <cell r="C2576">
            <v>16169.261</v>
          </cell>
          <cell r="D2576">
            <v>-0.57099999999999995</v>
          </cell>
        </row>
        <row r="2577">
          <cell r="C2577">
            <v>16174.839</v>
          </cell>
          <cell r="D2577">
            <v>0.28000000000000003</v>
          </cell>
        </row>
        <row r="2578">
          <cell r="C2578">
            <v>16179.887000000001</v>
          </cell>
          <cell r="D2578">
            <v>0.91400000000000003</v>
          </cell>
        </row>
        <row r="2579">
          <cell r="C2579">
            <v>16191.71</v>
          </cell>
          <cell r="D2579">
            <v>1.9910000000000001</v>
          </cell>
        </row>
        <row r="2580">
          <cell r="C2580">
            <v>16207.562</v>
          </cell>
          <cell r="D2580">
            <v>2.4849999999999999</v>
          </cell>
        </row>
        <row r="2581">
          <cell r="C2581">
            <v>16265.262000000001</v>
          </cell>
          <cell r="D2581">
            <v>2.38</v>
          </cell>
        </row>
        <row r="2582">
          <cell r="C2582">
            <v>16305.395</v>
          </cell>
          <cell r="D2582">
            <v>2.306</v>
          </cell>
        </row>
        <row r="2583">
          <cell r="C2583">
            <v>16355.527</v>
          </cell>
          <cell r="D2583">
            <v>2.1509999999999998</v>
          </cell>
        </row>
        <row r="2584">
          <cell r="C2584">
            <v>16387.599999999999</v>
          </cell>
          <cell r="D2584">
            <v>2.13</v>
          </cell>
        </row>
        <row r="2585">
          <cell r="C2585">
            <v>16421.617999999999</v>
          </cell>
          <cell r="D2585">
            <v>2.008</v>
          </cell>
        </row>
        <row r="2586">
          <cell r="C2586">
            <v>16484.669000000002</v>
          </cell>
          <cell r="D2586">
            <v>1.8180000000000001</v>
          </cell>
        </row>
        <row r="2587">
          <cell r="C2587">
            <v>16508.955000000002</v>
          </cell>
          <cell r="D2587">
            <v>1.95</v>
          </cell>
        </row>
        <row r="2588">
          <cell r="C2588">
            <v>16558.061000000002</v>
          </cell>
          <cell r="D2588">
            <v>2.0859999999999999</v>
          </cell>
        </row>
        <row r="2589">
          <cell r="C2589">
            <v>16631.341</v>
          </cell>
          <cell r="D2589">
            <v>1.94</v>
          </cell>
        </row>
        <row r="2590">
          <cell r="C2590">
            <v>16650.674999999999</v>
          </cell>
          <cell r="D2590">
            <v>1.163</v>
          </cell>
        </row>
        <row r="2591">
          <cell r="C2591">
            <v>16660.227999999999</v>
          </cell>
          <cell r="D2591">
            <v>0.442</v>
          </cell>
        </row>
        <row r="2592">
          <cell r="C2592">
            <v>16676.782999999999</v>
          </cell>
          <cell r="D2592">
            <v>-1.9359999999999999</v>
          </cell>
        </row>
        <row r="2593">
          <cell r="C2593">
            <v>16684.099999999999</v>
          </cell>
          <cell r="D2593">
            <v>-3.0430000000000001</v>
          </cell>
        </row>
        <row r="2594">
          <cell r="C2594">
            <v>16686.830000000002</v>
          </cell>
          <cell r="D2594">
            <v>-3.367</v>
          </cell>
        </row>
        <row r="2595">
          <cell r="C2595">
            <v>16690.444</v>
          </cell>
          <cell r="D2595">
            <v>-3.8029999999999999</v>
          </cell>
        </row>
        <row r="2596">
          <cell r="C2596">
            <v>16694.458999999999</v>
          </cell>
          <cell r="D2596">
            <v>-4.2380000000000004</v>
          </cell>
        </row>
        <row r="2597">
          <cell r="C2597">
            <v>16698.105</v>
          </cell>
          <cell r="D2597">
            <v>-4.5350000000000001</v>
          </cell>
        </row>
        <row r="2598">
          <cell r="C2598">
            <v>16701.682000000001</v>
          </cell>
          <cell r="D2598">
            <v>-4.7190000000000003</v>
          </cell>
        </row>
        <row r="2599">
          <cell r="C2599">
            <v>16706.396000000001</v>
          </cell>
          <cell r="D2599">
            <v>-4.7770000000000001</v>
          </cell>
        </row>
        <row r="2600">
          <cell r="C2600">
            <v>16711.377</v>
          </cell>
          <cell r="D2600">
            <v>-4.6890000000000001</v>
          </cell>
        </row>
        <row r="2601">
          <cell r="C2601">
            <v>16716.351999999999</v>
          </cell>
          <cell r="D2601">
            <v>-4.391</v>
          </cell>
        </row>
        <row r="2602">
          <cell r="C2602">
            <v>16719.616999999998</v>
          </cell>
          <cell r="D2602">
            <v>-4.2110000000000003</v>
          </cell>
        </row>
        <row r="2603">
          <cell r="C2603">
            <v>16721.532999999999</v>
          </cell>
          <cell r="D2603">
            <v>-4.0209999999999999</v>
          </cell>
        </row>
        <row r="2604">
          <cell r="C2604">
            <v>16725.019</v>
          </cell>
          <cell r="D2604">
            <v>-3.6680000000000001</v>
          </cell>
        </row>
        <row r="2605">
          <cell r="C2605">
            <v>16727.994999999999</v>
          </cell>
          <cell r="D2605">
            <v>-3.3010000000000002</v>
          </cell>
        </row>
        <row r="2606">
          <cell r="C2606">
            <v>16730.273000000001</v>
          </cell>
          <cell r="D2606">
            <v>-3.0289999999999999</v>
          </cell>
        </row>
        <row r="2607">
          <cell r="C2607">
            <v>16732.737000000001</v>
          </cell>
          <cell r="D2607">
            <v>-2.6680000000000001</v>
          </cell>
        </row>
        <row r="2608">
          <cell r="C2608">
            <v>16737.042000000001</v>
          </cell>
          <cell r="D2608">
            <v>-2.1120000000000001</v>
          </cell>
        </row>
        <row r="2609">
          <cell r="C2609">
            <v>16744.718000000001</v>
          </cell>
          <cell r="D2609">
            <v>-1.111</v>
          </cell>
        </row>
        <row r="2610">
          <cell r="C2610">
            <v>16756.156999999999</v>
          </cell>
          <cell r="D2610">
            <v>0.26</v>
          </cell>
        </row>
        <row r="2611">
          <cell r="C2611">
            <v>16765.316999999999</v>
          </cell>
          <cell r="D2611">
            <v>1.611</v>
          </cell>
        </row>
        <row r="2612">
          <cell r="C2612">
            <v>16775.975999999999</v>
          </cell>
          <cell r="D2612">
            <v>3.4929999999999999</v>
          </cell>
        </row>
        <row r="2613">
          <cell r="C2613">
            <v>16786.437000000002</v>
          </cell>
          <cell r="D2613">
            <v>5.9210000000000003</v>
          </cell>
        </row>
        <row r="2614">
          <cell r="C2614">
            <v>16791.776999999998</v>
          </cell>
          <cell r="D2614">
            <v>7.0869999999999997</v>
          </cell>
        </row>
        <row r="2615">
          <cell r="C2615">
            <v>16793.933000000001</v>
          </cell>
          <cell r="D2615">
            <v>7.4649999999999999</v>
          </cell>
        </row>
        <row r="2616">
          <cell r="C2616">
            <v>16797.512999999999</v>
          </cell>
          <cell r="D2616">
            <v>8.1359999999999992</v>
          </cell>
        </row>
        <row r="2617">
          <cell r="C2617">
            <v>16800.103999999999</v>
          </cell>
          <cell r="D2617">
            <v>8.5670000000000002</v>
          </cell>
        </row>
        <row r="2618">
          <cell r="C2618">
            <v>16804.142</v>
          </cell>
          <cell r="D2618">
            <v>9.0519999999999996</v>
          </cell>
        </row>
        <row r="2619">
          <cell r="C2619">
            <v>16807.289000000001</v>
          </cell>
          <cell r="D2619">
            <v>9.3339999999999996</v>
          </cell>
        </row>
        <row r="2620">
          <cell r="C2620">
            <v>16811.589</v>
          </cell>
          <cell r="D2620">
            <v>9.7319999999999993</v>
          </cell>
        </row>
        <row r="2621">
          <cell r="C2621">
            <v>16816.482</v>
          </cell>
          <cell r="D2621">
            <v>10.154999999999999</v>
          </cell>
        </row>
        <row r="2622">
          <cell r="C2622">
            <v>16818.632000000001</v>
          </cell>
          <cell r="D2622">
            <v>10.307</v>
          </cell>
        </row>
        <row r="2623">
          <cell r="C2623">
            <v>16821.203000000001</v>
          </cell>
          <cell r="D2623">
            <v>10.454000000000001</v>
          </cell>
        </row>
        <row r="2624">
          <cell r="C2624">
            <v>16823.634999999998</v>
          </cell>
          <cell r="D2624">
            <v>10.589</v>
          </cell>
        </row>
        <row r="2625">
          <cell r="C2625">
            <v>16826.226999999999</v>
          </cell>
          <cell r="D2625">
            <v>10.601000000000001</v>
          </cell>
        </row>
        <row r="2626">
          <cell r="C2626">
            <v>16828.451000000001</v>
          </cell>
          <cell r="D2626">
            <v>10.617000000000001</v>
          </cell>
        </row>
        <row r="2627">
          <cell r="C2627">
            <v>16830.851999999999</v>
          </cell>
          <cell r="D2627">
            <v>10.551</v>
          </cell>
        </row>
        <row r="2628">
          <cell r="C2628">
            <v>16833.425999999999</v>
          </cell>
          <cell r="D2628">
            <v>10.316000000000001</v>
          </cell>
        </row>
        <row r="2629">
          <cell r="C2629">
            <v>16835.778999999999</v>
          </cell>
          <cell r="D2629">
            <v>10.202</v>
          </cell>
        </row>
        <row r="2630">
          <cell r="C2630">
            <v>16838.921999999999</v>
          </cell>
          <cell r="D2630">
            <v>9.8780000000000001</v>
          </cell>
        </row>
        <row r="2631">
          <cell r="C2631">
            <v>16841.346000000001</v>
          </cell>
          <cell r="D2631">
            <v>9.5749999999999993</v>
          </cell>
        </row>
        <row r="2632">
          <cell r="C2632">
            <v>16844.478999999999</v>
          </cell>
          <cell r="D2632">
            <v>9.24</v>
          </cell>
        </row>
        <row r="2633">
          <cell r="C2633">
            <v>16847.11</v>
          </cell>
          <cell r="D2633">
            <v>8.9420000000000002</v>
          </cell>
        </row>
        <row r="2634">
          <cell r="C2634">
            <v>16849.638999999999</v>
          </cell>
          <cell r="D2634">
            <v>8.657</v>
          </cell>
        </row>
        <row r="2635">
          <cell r="C2635">
            <v>16851.855</v>
          </cell>
          <cell r="D2635">
            <v>8.2639999999999993</v>
          </cell>
        </row>
        <row r="2636">
          <cell r="C2636">
            <v>16853.603999999999</v>
          </cell>
          <cell r="D2636">
            <v>7.9690000000000003</v>
          </cell>
        </row>
        <row r="2637">
          <cell r="C2637">
            <v>16855.919000000002</v>
          </cell>
          <cell r="D2637">
            <v>7.5110000000000001</v>
          </cell>
        </row>
        <row r="2638">
          <cell r="C2638">
            <v>16858.161</v>
          </cell>
          <cell r="D2638">
            <v>7.0069999999999997</v>
          </cell>
        </row>
        <row r="2639">
          <cell r="C2639">
            <v>16861.474999999999</v>
          </cell>
          <cell r="D2639">
            <v>6.2519999999999998</v>
          </cell>
        </row>
        <row r="2640">
          <cell r="C2640">
            <v>16866.12</v>
          </cell>
          <cell r="D2640">
            <v>5.1779999999999999</v>
          </cell>
        </row>
        <row r="2641">
          <cell r="C2641">
            <v>16870.845000000001</v>
          </cell>
          <cell r="D2641">
            <v>4.25</v>
          </cell>
        </row>
        <row r="2642">
          <cell r="C2642">
            <v>16885.595000000001</v>
          </cell>
          <cell r="D2642">
            <v>2.5710000000000002</v>
          </cell>
        </row>
        <row r="2643">
          <cell r="C2643">
            <v>16944.834999999999</v>
          </cell>
          <cell r="D2643">
            <v>2.234</v>
          </cell>
        </row>
        <row r="2644">
          <cell r="C2644">
            <v>16983.723999999998</v>
          </cell>
          <cell r="D2644">
            <v>2.5779999999999998</v>
          </cell>
        </row>
        <row r="2645">
          <cell r="C2645">
            <v>16997.062999999998</v>
          </cell>
          <cell r="D2645">
            <v>2.6190000000000002</v>
          </cell>
        </row>
        <row r="2646">
          <cell r="C2646">
            <v>17000.955000000002</v>
          </cell>
          <cell r="D2646">
            <v>2.5609999999999999</v>
          </cell>
        </row>
        <row r="2647">
          <cell r="C2647">
            <v>17004.742999999999</v>
          </cell>
          <cell r="D2647">
            <v>2.488</v>
          </cell>
        </row>
        <row r="2648">
          <cell r="C2648">
            <v>17008.687000000002</v>
          </cell>
          <cell r="D2648">
            <v>2.379</v>
          </cell>
        </row>
        <row r="2649">
          <cell r="C2649">
            <v>17012.273000000001</v>
          </cell>
          <cell r="D2649">
            <v>2.238</v>
          </cell>
        </row>
        <row r="2650">
          <cell r="C2650">
            <v>17015.986000000001</v>
          </cell>
          <cell r="D2650">
            <v>2.1389999999999998</v>
          </cell>
        </row>
        <row r="2651">
          <cell r="C2651">
            <v>17018.924999999999</v>
          </cell>
          <cell r="D2651">
            <v>1.9710000000000001</v>
          </cell>
        </row>
        <row r="2652">
          <cell r="C2652">
            <v>17022.146000000001</v>
          </cell>
          <cell r="D2652">
            <v>1.6919999999999999</v>
          </cell>
        </row>
        <row r="2653">
          <cell r="C2653">
            <v>17025.099999999999</v>
          </cell>
          <cell r="D2653">
            <v>1.327</v>
          </cell>
        </row>
        <row r="2654">
          <cell r="C2654">
            <v>17031.330999999998</v>
          </cell>
          <cell r="D2654">
            <v>0.35199999999999998</v>
          </cell>
        </row>
        <row r="2655">
          <cell r="C2655">
            <v>17034.580000000002</v>
          </cell>
          <cell r="D2655">
            <v>-0.17899999999999999</v>
          </cell>
        </row>
        <row r="2656">
          <cell r="C2656">
            <v>17037.883000000002</v>
          </cell>
          <cell r="D2656">
            <v>-0.8</v>
          </cell>
        </row>
        <row r="2657">
          <cell r="C2657">
            <v>17041.075000000001</v>
          </cell>
          <cell r="D2657">
            <v>-1.4950000000000001</v>
          </cell>
        </row>
        <row r="2658">
          <cell r="C2658">
            <v>17045.713</v>
          </cell>
          <cell r="D2658">
            <v>-2.472</v>
          </cell>
        </row>
        <row r="2659">
          <cell r="C2659">
            <v>17049.132000000001</v>
          </cell>
          <cell r="D2659">
            <v>-3.2360000000000002</v>
          </cell>
        </row>
        <row r="2660">
          <cell r="C2660">
            <v>17052.416000000001</v>
          </cell>
          <cell r="D2660">
            <v>-3.984</v>
          </cell>
        </row>
        <row r="2661">
          <cell r="C2661">
            <v>17054.366999999998</v>
          </cell>
          <cell r="D2661">
            <v>-4.4690000000000003</v>
          </cell>
        </row>
        <row r="2662">
          <cell r="C2662">
            <v>17058.046999999999</v>
          </cell>
          <cell r="D2662">
            <v>-5.3780000000000001</v>
          </cell>
        </row>
        <row r="2663">
          <cell r="C2663">
            <v>17063.675999999999</v>
          </cell>
          <cell r="D2663">
            <v>-6.6689999999999996</v>
          </cell>
        </row>
        <row r="2664">
          <cell r="C2664">
            <v>17066.179</v>
          </cell>
          <cell r="D2664">
            <v>-7.1689999999999996</v>
          </cell>
        </row>
        <row r="2665">
          <cell r="C2665">
            <v>17068.341</v>
          </cell>
          <cell r="D2665">
            <v>-7.6139999999999999</v>
          </cell>
        </row>
        <row r="2666">
          <cell r="C2666">
            <v>17070.978999999999</v>
          </cell>
          <cell r="D2666">
            <v>-8.2260000000000009</v>
          </cell>
        </row>
        <row r="2667">
          <cell r="C2667">
            <v>17074.21</v>
          </cell>
          <cell r="D2667">
            <v>-8.9280000000000008</v>
          </cell>
        </row>
        <row r="2668">
          <cell r="C2668">
            <v>17077.150000000001</v>
          </cell>
          <cell r="D2668">
            <v>-9.51</v>
          </cell>
        </row>
        <row r="2669">
          <cell r="C2669">
            <v>17079.924999999999</v>
          </cell>
          <cell r="D2669">
            <v>-10.068</v>
          </cell>
        </row>
        <row r="2670">
          <cell r="C2670">
            <v>17082.437000000002</v>
          </cell>
          <cell r="D2670">
            <v>-10.603999999999999</v>
          </cell>
        </row>
        <row r="2671">
          <cell r="C2671">
            <v>17086.478999999999</v>
          </cell>
          <cell r="D2671">
            <v>-11.358000000000001</v>
          </cell>
        </row>
        <row r="2672">
          <cell r="C2672">
            <v>17101.746999999999</v>
          </cell>
          <cell r="D2672">
            <v>-12.849</v>
          </cell>
        </row>
        <row r="2673">
          <cell r="C2673">
            <v>17116.146000000001</v>
          </cell>
          <cell r="D2673">
            <v>-12.862</v>
          </cell>
        </row>
        <row r="2674">
          <cell r="C2674">
            <v>17121.955000000002</v>
          </cell>
          <cell r="D2674">
            <v>-12.582000000000001</v>
          </cell>
        </row>
        <row r="2675">
          <cell r="C2675">
            <v>17129.532999999999</v>
          </cell>
          <cell r="D2675">
            <v>87.021000000000001</v>
          </cell>
        </row>
        <row r="2676">
          <cell r="C2676">
            <v>17129.913</v>
          </cell>
          <cell r="D2676">
            <v>-12.04</v>
          </cell>
        </row>
        <row r="2677">
          <cell r="C2677">
            <v>17137.557000000001</v>
          </cell>
          <cell r="D2677">
            <v>-11.388999999999999</v>
          </cell>
        </row>
        <row r="2678">
          <cell r="C2678">
            <v>17140</v>
          </cell>
          <cell r="D2678">
            <v>88.399000000000001</v>
          </cell>
        </row>
        <row r="2679">
          <cell r="C2679">
            <v>17147.651000000002</v>
          </cell>
          <cell r="D2679">
            <v>89.028999999999996</v>
          </cell>
        </row>
        <row r="2680">
          <cell r="C2680">
            <v>17148.128000000001</v>
          </cell>
          <cell r="D2680">
            <v>-10.563000000000001</v>
          </cell>
        </row>
        <row r="2681">
          <cell r="C2681">
            <v>17156.402999999998</v>
          </cell>
          <cell r="D2681">
            <v>89.387</v>
          </cell>
        </row>
        <row r="2682">
          <cell r="C2682">
            <v>17156.5</v>
          </cell>
          <cell r="D2682">
            <v>-9.9220000000000006</v>
          </cell>
        </row>
        <row r="2683">
          <cell r="C2683">
            <v>17159.243999999999</v>
          </cell>
          <cell r="D2683">
            <v>89.453999999999994</v>
          </cell>
        </row>
        <row r="2684">
          <cell r="C2684">
            <v>17161.45</v>
          </cell>
          <cell r="D2684">
            <v>-9.4380000000000006</v>
          </cell>
        </row>
        <row r="2685">
          <cell r="C2685">
            <v>17162.382000000001</v>
          </cell>
          <cell r="D2685">
            <v>89.397999999999996</v>
          </cell>
        </row>
        <row r="2686">
          <cell r="C2686">
            <v>17165.173999999999</v>
          </cell>
          <cell r="D2686">
            <v>89.352000000000004</v>
          </cell>
        </row>
        <row r="2687">
          <cell r="C2687">
            <v>17165.304</v>
          </cell>
          <cell r="D2687">
            <v>-8.8989999999999991</v>
          </cell>
        </row>
        <row r="2688">
          <cell r="C2688">
            <v>17168.261999999999</v>
          </cell>
          <cell r="D2688">
            <v>89.034999999999997</v>
          </cell>
        </row>
        <row r="2689">
          <cell r="C2689">
            <v>17168.672999999999</v>
          </cell>
          <cell r="D2689">
            <v>-8.3719999999999999</v>
          </cell>
        </row>
        <row r="2690">
          <cell r="C2690">
            <v>17172.713</v>
          </cell>
          <cell r="D2690">
            <v>-7.6239999999999997</v>
          </cell>
        </row>
        <row r="2691">
          <cell r="C2691">
            <v>17173.924999999999</v>
          </cell>
          <cell r="D2691">
            <v>88.49</v>
          </cell>
        </row>
        <row r="2692">
          <cell r="C2692">
            <v>17174.558000000001</v>
          </cell>
          <cell r="D2692">
            <v>-7.1859999999999999</v>
          </cell>
        </row>
        <row r="2693">
          <cell r="C2693">
            <v>17178.596000000001</v>
          </cell>
          <cell r="D2693">
            <v>87.745000000000005</v>
          </cell>
        </row>
        <row r="2694">
          <cell r="C2694">
            <v>17178.821</v>
          </cell>
          <cell r="D2694">
            <v>-6.1959999999999997</v>
          </cell>
        </row>
        <row r="2695">
          <cell r="C2695">
            <v>17181.323</v>
          </cell>
          <cell r="D2695">
            <v>-5.3879999999999999</v>
          </cell>
        </row>
        <row r="2696">
          <cell r="C2696">
            <v>17181.766</v>
          </cell>
          <cell r="D2696">
            <v>87.262</v>
          </cell>
        </row>
        <row r="2697">
          <cell r="C2697">
            <v>17183.28</v>
          </cell>
          <cell r="D2697">
            <v>-4.7309999999999999</v>
          </cell>
        </row>
        <row r="2698">
          <cell r="C2698">
            <v>17184.446</v>
          </cell>
          <cell r="D2698">
            <v>86.66</v>
          </cell>
        </row>
        <row r="2699">
          <cell r="C2699">
            <v>17184.949000000001</v>
          </cell>
          <cell r="D2699">
            <v>-4.1210000000000004</v>
          </cell>
        </row>
        <row r="2700">
          <cell r="C2700">
            <v>17186.239000000001</v>
          </cell>
          <cell r="D2700">
            <v>-3.633</v>
          </cell>
        </row>
        <row r="2701">
          <cell r="C2701">
            <v>17187.404999999999</v>
          </cell>
          <cell r="D2701">
            <v>86.021000000000001</v>
          </cell>
        </row>
        <row r="2702">
          <cell r="C2702">
            <v>17188.231</v>
          </cell>
          <cell r="D2702">
            <v>-2.7690000000000001</v>
          </cell>
        </row>
        <row r="2703">
          <cell r="C2703">
            <v>17189.657999999999</v>
          </cell>
          <cell r="D2703">
            <v>-2.1440000000000001</v>
          </cell>
        </row>
        <row r="2704">
          <cell r="C2704">
            <v>17190.768</v>
          </cell>
          <cell r="D2704">
            <v>85.185000000000002</v>
          </cell>
        </row>
        <row r="2705">
          <cell r="C2705">
            <v>17191.294000000002</v>
          </cell>
          <cell r="D2705">
            <v>-1.3680000000000001</v>
          </cell>
        </row>
        <row r="2706">
          <cell r="C2706">
            <v>17193.652999999998</v>
          </cell>
          <cell r="D2706">
            <v>-0.11799999999999999</v>
          </cell>
        </row>
        <row r="2707">
          <cell r="C2707">
            <v>17196.334999999999</v>
          </cell>
          <cell r="D2707">
            <v>1.294</v>
          </cell>
        </row>
        <row r="2708">
          <cell r="C2708">
            <v>17197.672999999999</v>
          </cell>
          <cell r="D2708">
            <v>2.0910000000000002</v>
          </cell>
        </row>
        <row r="2709">
          <cell r="C2709">
            <v>17198.108</v>
          </cell>
          <cell r="D2709">
            <v>83.361999999999995</v>
          </cell>
        </row>
        <row r="2710">
          <cell r="C2710">
            <v>17199.508000000002</v>
          </cell>
          <cell r="D2710">
            <v>3.1680000000000001</v>
          </cell>
        </row>
        <row r="2711">
          <cell r="C2711">
            <v>17201.243999999999</v>
          </cell>
          <cell r="D2711">
            <v>4.2569999999999997</v>
          </cell>
        </row>
        <row r="2712">
          <cell r="C2712">
            <v>17202.702000000001</v>
          </cell>
          <cell r="D2712">
            <v>5.2910000000000004</v>
          </cell>
        </row>
        <row r="2713">
          <cell r="C2713">
            <v>17204.149000000001</v>
          </cell>
          <cell r="D2713">
            <v>6.3840000000000003</v>
          </cell>
        </row>
        <row r="2714">
          <cell r="C2714">
            <v>17205.901000000002</v>
          </cell>
          <cell r="D2714">
            <v>7.7640000000000002</v>
          </cell>
        </row>
        <row r="2715">
          <cell r="C2715">
            <v>17207.275000000001</v>
          </cell>
          <cell r="D2715">
            <v>81.021000000000001</v>
          </cell>
        </row>
        <row r="2716">
          <cell r="C2716">
            <v>17207.621999999999</v>
          </cell>
          <cell r="D2716">
            <v>9.3149999999999995</v>
          </cell>
        </row>
        <row r="2717">
          <cell r="C2717">
            <v>17209.850999999999</v>
          </cell>
          <cell r="D2717">
            <v>11.356</v>
          </cell>
        </row>
        <row r="2718">
          <cell r="C2718">
            <v>17211.366999999998</v>
          </cell>
          <cell r="D2718">
            <v>79.840999999999994</v>
          </cell>
        </row>
        <row r="2719">
          <cell r="C2719">
            <v>17211.375</v>
          </cell>
          <cell r="D2719">
            <v>12.851000000000001</v>
          </cell>
        </row>
        <row r="2720">
          <cell r="C2720">
            <v>17213.072</v>
          </cell>
          <cell r="D2720">
            <v>14.654999999999999</v>
          </cell>
        </row>
        <row r="2721">
          <cell r="C2721">
            <v>17214.239000000001</v>
          </cell>
          <cell r="D2721">
            <v>15.84</v>
          </cell>
        </row>
        <row r="2722">
          <cell r="C2722">
            <v>17214.768</v>
          </cell>
          <cell r="D2722">
            <v>78.727999999999994</v>
          </cell>
        </row>
        <row r="2723">
          <cell r="C2723">
            <v>17216.438999999998</v>
          </cell>
          <cell r="D2723">
            <v>18.262</v>
          </cell>
        </row>
        <row r="2724">
          <cell r="C2724">
            <v>17216.917000000001</v>
          </cell>
          <cell r="D2724">
            <v>77.843999999999994</v>
          </cell>
        </row>
        <row r="2725">
          <cell r="C2725">
            <v>17218.186000000002</v>
          </cell>
          <cell r="D2725">
            <v>20.254000000000001</v>
          </cell>
        </row>
        <row r="2726">
          <cell r="C2726">
            <v>17219.976999999999</v>
          </cell>
          <cell r="D2726">
            <v>76.275000000000006</v>
          </cell>
        </row>
        <row r="2727">
          <cell r="C2727">
            <v>17219.981</v>
          </cell>
          <cell r="D2727">
            <v>22.407</v>
          </cell>
        </row>
        <row r="2728">
          <cell r="C2728">
            <v>17221.344000000001</v>
          </cell>
          <cell r="D2728">
            <v>24.244</v>
          </cell>
        </row>
        <row r="2729">
          <cell r="C2729">
            <v>17223.23</v>
          </cell>
          <cell r="D2729">
            <v>74.131</v>
          </cell>
        </row>
        <row r="2730">
          <cell r="C2730">
            <v>17223.364000000001</v>
          </cell>
          <cell r="D2730">
            <v>27.006</v>
          </cell>
        </row>
        <row r="2731">
          <cell r="C2731">
            <v>17224.981</v>
          </cell>
          <cell r="D2731">
            <v>29.445</v>
          </cell>
        </row>
        <row r="2732">
          <cell r="C2732">
            <v>17225.356</v>
          </cell>
          <cell r="D2732">
            <v>72.372</v>
          </cell>
        </row>
        <row r="2733">
          <cell r="C2733">
            <v>17226.594000000001</v>
          </cell>
          <cell r="D2733">
            <v>32.173000000000002</v>
          </cell>
        </row>
        <row r="2734">
          <cell r="C2734">
            <v>17227.746999999999</v>
          </cell>
          <cell r="D2734">
            <v>69.989000000000004</v>
          </cell>
        </row>
        <row r="2735">
          <cell r="C2735">
            <v>17227.851999999999</v>
          </cell>
          <cell r="D2735">
            <v>34.433</v>
          </cell>
        </row>
        <row r="2736">
          <cell r="C2736">
            <v>17229.339</v>
          </cell>
          <cell r="D2736">
            <v>37.417999999999999</v>
          </cell>
        </row>
        <row r="2737">
          <cell r="C2737">
            <v>17230.357</v>
          </cell>
          <cell r="D2737">
            <v>39.729999999999997</v>
          </cell>
        </row>
        <row r="2738">
          <cell r="C2738">
            <v>17231.167000000001</v>
          </cell>
          <cell r="D2738">
            <v>66.218999999999994</v>
          </cell>
        </row>
        <row r="2739">
          <cell r="C2739">
            <v>17231.692999999999</v>
          </cell>
          <cell r="D2739">
            <v>43.075000000000003</v>
          </cell>
        </row>
        <row r="2740">
          <cell r="C2740">
            <v>17231.949000000001</v>
          </cell>
          <cell r="D2740">
            <v>64.91</v>
          </cell>
        </row>
        <row r="2741">
          <cell r="C2741">
            <v>17232.288</v>
          </cell>
          <cell r="D2741">
            <v>45.561999999999998</v>
          </cell>
        </row>
        <row r="2742">
          <cell r="C2742">
            <v>17232.601999999999</v>
          </cell>
          <cell r="D2742">
            <v>63.223999999999997</v>
          </cell>
        </row>
        <row r="2743">
          <cell r="C2743">
            <v>17233.800999999999</v>
          </cell>
          <cell r="D2743">
            <v>52.38</v>
          </cell>
        </row>
        <row r="2744">
          <cell r="C2744">
            <v>17233.967000000001</v>
          </cell>
          <cell r="D2744">
            <v>57.642000000000003</v>
          </cell>
        </row>
        <row r="2745">
          <cell r="C2745">
            <v>17234.050999999999</v>
          </cell>
          <cell r="D2745">
            <v>55.893000000000001</v>
          </cell>
        </row>
        <row r="2746">
          <cell r="C2746">
            <v>17711.748</v>
          </cell>
          <cell r="D2746">
            <v>72.975999999999999</v>
          </cell>
        </row>
        <row r="2747">
          <cell r="C2747">
            <v>17726.206999999999</v>
          </cell>
          <cell r="D2747">
            <v>59.564999999999998</v>
          </cell>
        </row>
        <row r="2748">
          <cell r="C2748">
            <v>17735.662</v>
          </cell>
          <cell r="D2748">
            <v>53.07</v>
          </cell>
        </row>
        <row r="2749">
          <cell r="C2749">
            <v>17755.415000000001</v>
          </cell>
          <cell r="D2749">
            <v>44.003999999999998</v>
          </cell>
        </row>
        <row r="2750">
          <cell r="C2750">
            <v>17758.303</v>
          </cell>
          <cell r="D2750">
            <v>43.12</v>
          </cell>
        </row>
        <row r="2751">
          <cell r="C2751">
            <v>17760.387999999999</v>
          </cell>
          <cell r="D2751">
            <v>42.482999999999997</v>
          </cell>
        </row>
        <row r="2752">
          <cell r="C2752">
            <v>17763.060000000001</v>
          </cell>
          <cell r="D2752">
            <v>41.671999999999997</v>
          </cell>
        </row>
        <row r="2753">
          <cell r="C2753">
            <v>17764.768</v>
          </cell>
          <cell r="D2753">
            <v>41.112000000000002</v>
          </cell>
        </row>
        <row r="2754">
          <cell r="C2754">
            <v>17767.837</v>
          </cell>
          <cell r="D2754">
            <v>40.194000000000003</v>
          </cell>
        </row>
        <row r="2755">
          <cell r="C2755">
            <v>17770.752</v>
          </cell>
          <cell r="D2755">
            <v>39.244999999999997</v>
          </cell>
        </row>
        <row r="2756">
          <cell r="C2756">
            <v>17773.187999999998</v>
          </cell>
          <cell r="D2756">
            <v>38.384999999999998</v>
          </cell>
        </row>
        <row r="2757">
          <cell r="C2757">
            <v>17775.278999999999</v>
          </cell>
          <cell r="D2757">
            <v>37.56</v>
          </cell>
        </row>
        <row r="2758">
          <cell r="C2758">
            <v>17777.031999999999</v>
          </cell>
          <cell r="D2758">
            <v>36.853000000000002</v>
          </cell>
        </row>
        <row r="2759">
          <cell r="C2759">
            <v>17779.674999999999</v>
          </cell>
          <cell r="D2759">
            <v>35.808</v>
          </cell>
        </row>
        <row r="2760">
          <cell r="C2760">
            <v>17782.819</v>
          </cell>
          <cell r="D2760">
            <v>34.652000000000001</v>
          </cell>
        </row>
        <row r="2761">
          <cell r="C2761">
            <v>17784.502</v>
          </cell>
          <cell r="D2761">
            <v>33.976999999999997</v>
          </cell>
        </row>
        <row r="2762">
          <cell r="C2762">
            <v>17787.546999999999</v>
          </cell>
          <cell r="D2762">
            <v>32.701999999999998</v>
          </cell>
        </row>
        <row r="2763">
          <cell r="C2763">
            <v>17789.891</v>
          </cell>
          <cell r="D2763">
            <v>31.696000000000002</v>
          </cell>
        </row>
        <row r="2764">
          <cell r="C2764">
            <v>17792.617999999999</v>
          </cell>
          <cell r="D2764">
            <v>30.53</v>
          </cell>
        </row>
        <row r="2765">
          <cell r="C2765">
            <v>17794.875</v>
          </cell>
          <cell r="D2765">
            <v>29.465</v>
          </cell>
        </row>
        <row r="2766">
          <cell r="C2766">
            <v>17797.453000000001</v>
          </cell>
          <cell r="D2766">
            <v>28.212</v>
          </cell>
        </row>
        <row r="2767">
          <cell r="C2767">
            <v>17799.45</v>
          </cell>
          <cell r="D2767">
            <v>27.26</v>
          </cell>
        </row>
        <row r="2768">
          <cell r="C2768">
            <v>17801.807000000001</v>
          </cell>
          <cell r="D2768">
            <v>26.036000000000001</v>
          </cell>
        </row>
        <row r="2769">
          <cell r="C2769">
            <v>17804.72</v>
          </cell>
          <cell r="D2769">
            <v>24.457999999999998</v>
          </cell>
        </row>
        <row r="2770">
          <cell r="C2770">
            <v>17810.651000000002</v>
          </cell>
          <cell r="D2770">
            <v>21.138000000000002</v>
          </cell>
        </row>
        <row r="2771">
          <cell r="C2771">
            <v>17814.322</v>
          </cell>
          <cell r="D2771">
            <v>19.158999999999999</v>
          </cell>
        </row>
        <row r="2772">
          <cell r="C2772">
            <v>17818.537</v>
          </cell>
          <cell r="D2772">
            <v>17.097000000000001</v>
          </cell>
        </row>
        <row r="2773">
          <cell r="C2773">
            <v>17824.006000000001</v>
          </cell>
          <cell r="D2773">
            <v>14.565</v>
          </cell>
        </row>
        <row r="2774">
          <cell r="C2774">
            <v>17832.242999999999</v>
          </cell>
          <cell r="D2774">
            <v>11.430999999999999</v>
          </cell>
        </row>
        <row r="2775">
          <cell r="C2775">
            <v>17840.578000000001</v>
          </cell>
          <cell r="D2775">
            <v>9.0709999999999997</v>
          </cell>
        </row>
        <row r="2776">
          <cell r="C2776">
            <v>17848.925999999999</v>
          </cell>
          <cell r="D2776">
            <v>7.4950000000000001</v>
          </cell>
        </row>
        <row r="2777">
          <cell r="C2777">
            <v>17855.782999999999</v>
          </cell>
          <cell r="D2777">
            <v>6.5730000000000004</v>
          </cell>
        </row>
        <row r="2778">
          <cell r="C2778">
            <v>17865.846000000001</v>
          </cell>
          <cell r="D2778">
            <v>5.8120000000000003</v>
          </cell>
        </row>
        <row r="2779">
          <cell r="C2779">
            <v>17874.047999999999</v>
          </cell>
          <cell r="D2779">
            <v>5.5309999999999997</v>
          </cell>
        </row>
        <row r="2780">
          <cell r="C2780">
            <v>17884.071</v>
          </cell>
          <cell r="D2780">
            <v>5.3639999999999999</v>
          </cell>
        </row>
        <row r="2781">
          <cell r="C2781">
            <v>17895.483</v>
          </cell>
          <cell r="D2781">
            <v>5.3810000000000002</v>
          </cell>
        </row>
        <row r="2782">
          <cell r="C2782">
            <v>17919.490000000002</v>
          </cell>
          <cell r="D2782">
            <v>5.4029999999999996</v>
          </cell>
        </row>
        <row r="2783">
          <cell r="C2783">
            <v>17929.638999999999</v>
          </cell>
          <cell r="D2783">
            <v>5.383</v>
          </cell>
        </row>
        <row r="2784">
          <cell r="C2784">
            <v>17953.417000000001</v>
          </cell>
          <cell r="D2784">
            <v>5.46</v>
          </cell>
        </row>
        <row r="2785">
          <cell r="C2785">
            <v>17969.28</v>
          </cell>
          <cell r="D2785">
            <v>5.2510000000000003</v>
          </cell>
        </row>
        <row r="2786">
          <cell r="C2786">
            <v>17985.509999999998</v>
          </cell>
          <cell r="D2786">
            <v>4.4480000000000004</v>
          </cell>
        </row>
        <row r="2787">
          <cell r="C2787">
            <v>17989.862000000001</v>
          </cell>
          <cell r="D2787">
            <v>4.2519999999999998</v>
          </cell>
        </row>
        <row r="2788">
          <cell r="C2788">
            <v>17994.188999999998</v>
          </cell>
          <cell r="D2788">
            <v>3.8860000000000001</v>
          </cell>
        </row>
        <row r="2789">
          <cell r="C2789">
            <v>17997.912</v>
          </cell>
          <cell r="D2789">
            <v>3.7149999999999999</v>
          </cell>
        </row>
        <row r="2790">
          <cell r="C2790">
            <v>18001.071</v>
          </cell>
          <cell r="D2790">
            <v>3.4769999999999999</v>
          </cell>
        </row>
        <row r="2791">
          <cell r="C2791">
            <v>18004.415000000001</v>
          </cell>
          <cell r="D2791">
            <v>3.359</v>
          </cell>
        </row>
        <row r="2792">
          <cell r="C2792">
            <v>18007.677</v>
          </cell>
          <cell r="D2792">
            <v>3.2160000000000002</v>
          </cell>
        </row>
        <row r="2793">
          <cell r="C2793">
            <v>18010.593000000001</v>
          </cell>
          <cell r="D2793">
            <v>3.2240000000000002</v>
          </cell>
        </row>
        <row r="2794">
          <cell r="C2794">
            <v>18013.009999999998</v>
          </cell>
          <cell r="D2794">
            <v>3.1960000000000002</v>
          </cell>
        </row>
        <row r="2795">
          <cell r="C2795">
            <v>18015.738000000001</v>
          </cell>
          <cell r="D2795">
            <v>3.2570000000000001</v>
          </cell>
        </row>
        <row r="2796">
          <cell r="C2796">
            <v>18018.398000000001</v>
          </cell>
          <cell r="D2796">
            <v>3.3919999999999999</v>
          </cell>
        </row>
        <row r="2797">
          <cell r="C2797">
            <v>18021.493999999999</v>
          </cell>
          <cell r="D2797">
            <v>3.5259999999999998</v>
          </cell>
        </row>
        <row r="2798">
          <cell r="C2798">
            <v>18023.416000000001</v>
          </cell>
          <cell r="D2798">
            <v>3.5819999999999999</v>
          </cell>
        </row>
        <row r="2799">
          <cell r="C2799">
            <v>18025.851999999999</v>
          </cell>
          <cell r="D2799">
            <v>3.7509999999999999</v>
          </cell>
        </row>
        <row r="2800">
          <cell r="C2800">
            <v>18029.881000000001</v>
          </cell>
          <cell r="D2800">
            <v>4.05</v>
          </cell>
        </row>
        <row r="2801">
          <cell r="C2801">
            <v>18033.287</v>
          </cell>
          <cell r="D2801">
            <v>4.3170000000000002</v>
          </cell>
        </row>
        <row r="2802">
          <cell r="C2802">
            <v>18044.308000000001</v>
          </cell>
          <cell r="D2802">
            <v>4.9640000000000004</v>
          </cell>
        </row>
        <row r="2803">
          <cell r="C2803">
            <v>18057.361000000001</v>
          </cell>
          <cell r="D2803">
            <v>5.4320000000000004</v>
          </cell>
        </row>
        <row r="2804">
          <cell r="C2804">
            <v>18084.530999999999</v>
          </cell>
          <cell r="D2804">
            <v>5.5</v>
          </cell>
        </row>
        <row r="2805">
          <cell r="C2805">
            <v>18098.917000000001</v>
          </cell>
          <cell r="D2805">
            <v>5.5220000000000002</v>
          </cell>
        </row>
        <row r="2806">
          <cell r="C2806">
            <v>18113.295999999998</v>
          </cell>
          <cell r="D2806">
            <v>5.508</v>
          </cell>
        </row>
        <row r="2807">
          <cell r="C2807">
            <v>18132.324000000001</v>
          </cell>
          <cell r="D2807">
            <v>5.5149999999999997</v>
          </cell>
        </row>
        <row r="2808">
          <cell r="C2808">
            <v>18151.607</v>
          </cell>
          <cell r="D2808">
            <v>5.5579999999999998</v>
          </cell>
        </row>
        <row r="2809">
          <cell r="C2809">
            <v>18167.363000000001</v>
          </cell>
          <cell r="D2809">
            <v>5.4930000000000003</v>
          </cell>
        </row>
        <row r="2810">
          <cell r="C2810">
            <v>18185.662</v>
          </cell>
          <cell r="D2810">
            <v>5.48</v>
          </cell>
        </row>
        <row r="2811">
          <cell r="C2811">
            <v>18209.710999999999</v>
          </cell>
          <cell r="D2811">
            <v>5.4829999999999997</v>
          </cell>
        </row>
        <row r="2812">
          <cell r="C2812">
            <v>18225.797999999999</v>
          </cell>
          <cell r="D2812">
            <v>5.4850000000000003</v>
          </cell>
        </row>
        <row r="2813">
          <cell r="C2813">
            <v>18240.887999999999</v>
          </cell>
          <cell r="D2813">
            <v>5.4210000000000003</v>
          </cell>
        </row>
        <row r="2814">
          <cell r="C2814">
            <v>18255.308000000001</v>
          </cell>
          <cell r="D2814">
            <v>5.4969999999999999</v>
          </cell>
        </row>
        <row r="2815">
          <cell r="C2815">
            <v>18290.784</v>
          </cell>
          <cell r="D2815">
            <v>5.5270000000000001</v>
          </cell>
        </row>
        <row r="2816">
          <cell r="C2816">
            <v>18328.008000000002</v>
          </cell>
          <cell r="D2816">
            <v>5.4880000000000004</v>
          </cell>
        </row>
        <row r="2817">
          <cell r="C2817">
            <v>18346.855</v>
          </cell>
          <cell r="D2817">
            <v>5.4630000000000001</v>
          </cell>
        </row>
        <row r="2818">
          <cell r="C2818">
            <v>18361.812000000002</v>
          </cell>
          <cell r="D2818">
            <v>5.452</v>
          </cell>
        </row>
        <row r="2819">
          <cell r="C2819">
            <v>18373.678</v>
          </cell>
          <cell r="D2819">
            <v>5.4610000000000003</v>
          </cell>
        </row>
        <row r="2820">
          <cell r="C2820">
            <v>18381.385999999999</v>
          </cell>
          <cell r="D2820">
            <v>5.492</v>
          </cell>
        </row>
        <row r="2821">
          <cell r="C2821">
            <v>18392.347000000002</v>
          </cell>
          <cell r="D2821">
            <v>5.6429999999999998</v>
          </cell>
        </row>
        <row r="2822">
          <cell r="C2822">
            <v>18397.489000000001</v>
          </cell>
          <cell r="D2822">
            <v>5.7450000000000001</v>
          </cell>
        </row>
        <row r="2823">
          <cell r="C2823">
            <v>18406.672999999999</v>
          </cell>
          <cell r="D2823">
            <v>5.774</v>
          </cell>
        </row>
        <row r="2824">
          <cell r="C2824">
            <v>18415.386999999999</v>
          </cell>
          <cell r="D2824">
            <v>5.8460000000000001</v>
          </cell>
        </row>
        <row r="2825">
          <cell r="C2825">
            <v>18422.537</v>
          </cell>
          <cell r="D2825">
            <v>5.9409999999999998</v>
          </cell>
        </row>
        <row r="2826">
          <cell r="C2826">
            <v>18430.879000000001</v>
          </cell>
          <cell r="D2826">
            <v>5.9130000000000003</v>
          </cell>
        </row>
        <row r="2827">
          <cell r="C2827">
            <v>18438.392</v>
          </cell>
          <cell r="D2827">
            <v>5.9669999999999996</v>
          </cell>
        </row>
        <row r="2828">
          <cell r="C2828">
            <v>18444.789000000001</v>
          </cell>
          <cell r="D2828">
            <v>5.9560000000000004</v>
          </cell>
        </row>
        <row r="2829">
          <cell r="C2829">
            <v>18448.677</v>
          </cell>
          <cell r="D2829">
            <v>5.976</v>
          </cell>
        </row>
        <row r="2830">
          <cell r="C2830">
            <v>18452.739000000001</v>
          </cell>
          <cell r="D2830">
            <v>5.9829999999999997</v>
          </cell>
        </row>
        <row r="2831">
          <cell r="C2831">
            <v>18455.573</v>
          </cell>
          <cell r="D2831">
            <v>6.0140000000000002</v>
          </cell>
        </row>
        <row r="2832">
          <cell r="C2832">
            <v>18458.79</v>
          </cell>
          <cell r="D2832">
            <v>6.0350000000000001</v>
          </cell>
        </row>
        <row r="2833">
          <cell r="C2833">
            <v>18462.32</v>
          </cell>
          <cell r="D2833">
            <v>5.9189999999999996</v>
          </cell>
        </row>
        <row r="2834">
          <cell r="C2834">
            <v>18465.887999999999</v>
          </cell>
          <cell r="D2834">
            <v>5.907</v>
          </cell>
        </row>
        <row r="2835">
          <cell r="C2835">
            <v>18468.86</v>
          </cell>
          <cell r="D2835">
            <v>5.9240000000000004</v>
          </cell>
        </row>
        <row r="2836">
          <cell r="C2836">
            <v>18471.485000000001</v>
          </cell>
          <cell r="D2836">
            <v>5.8780000000000001</v>
          </cell>
        </row>
        <row r="2837">
          <cell r="C2837">
            <v>18475.807000000001</v>
          </cell>
          <cell r="D2837">
            <v>5.8570000000000002</v>
          </cell>
        </row>
        <row r="2838">
          <cell r="C2838">
            <v>18481.491000000002</v>
          </cell>
          <cell r="D2838">
            <v>5.8289999999999997</v>
          </cell>
        </row>
        <row r="2839">
          <cell r="C2839">
            <v>18484.609</v>
          </cell>
          <cell r="D2839">
            <v>5.7969999999999997</v>
          </cell>
        </row>
        <row r="2840">
          <cell r="C2840">
            <v>18489.074000000001</v>
          </cell>
          <cell r="D2840">
            <v>5.76</v>
          </cell>
        </row>
        <row r="2841">
          <cell r="C2841">
            <v>18494.481</v>
          </cell>
          <cell r="D2841">
            <v>5.7279999999999998</v>
          </cell>
        </row>
        <row r="2842">
          <cell r="C2842">
            <v>18499.798999999999</v>
          </cell>
          <cell r="D2842">
            <v>5.6139999999999999</v>
          </cell>
        </row>
        <row r="2843">
          <cell r="C2843">
            <v>18505.059000000001</v>
          </cell>
          <cell r="D2843">
            <v>5.5430000000000001</v>
          </cell>
        </row>
        <row r="2844">
          <cell r="C2844">
            <v>18510.990000000002</v>
          </cell>
          <cell r="D2844">
            <v>5.4329999999999998</v>
          </cell>
        </row>
        <row r="2845">
          <cell r="C2845">
            <v>18518.582999999999</v>
          </cell>
          <cell r="D2845">
            <v>5.4059999999999997</v>
          </cell>
        </row>
        <row r="2846">
          <cell r="C2846">
            <v>18521.657999999999</v>
          </cell>
          <cell r="D2846">
            <v>5.4189999999999996</v>
          </cell>
        </row>
        <row r="2847">
          <cell r="C2847">
            <v>18526.151000000002</v>
          </cell>
          <cell r="D2847">
            <v>5.4640000000000004</v>
          </cell>
        </row>
        <row r="2848">
          <cell r="C2848">
            <v>18554.208999999999</v>
          </cell>
          <cell r="D2848">
            <v>5.4480000000000004</v>
          </cell>
        </row>
        <row r="2849">
          <cell r="C2849">
            <v>18572.025000000001</v>
          </cell>
          <cell r="D2849">
            <v>5.452</v>
          </cell>
        </row>
        <row r="2850">
          <cell r="C2850">
            <v>18591.409</v>
          </cell>
          <cell r="D2850">
            <v>5.6429999999999998</v>
          </cell>
        </row>
        <row r="2851">
          <cell r="C2851">
            <v>18600.507000000001</v>
          </cell>
          <cell r="D2851">
            <v>5.681</v>
          </cell>
        </row>
        <row r="2852">
          <cell r="C2852">
            <v>18607.417000000001</v>
          </cell>
          <cell r="D2852">
            <v>5.6890000000000001</v>
          </cell>
        </row>
        <row r="2853">
          <cell r="C2853">
            <v>18674.330000000002</v>
          </cell>
          <cell r="D2853">
            <v>5.76</v>
          </cell>
        </row>
        <row r="2854">
          <cell r="C2854">
            <v>18717.767</v>
          </cell>
          <cell r="D2854">
            <v>5.8250000000000002</v>
          </cell>
        </row>
        <row r="2855">
          <cell r="C2855">
            <v>18744.845000000001</v>
          </cell>
          <cell r="D2855">
            <v>5.7430000000000003</v>
          </cell>
        </row>
        <row r="2856">
          <cell r="C2856">
            <v>18768.679</v>
          </cell>
          <cell r="D2856">
            <v>5.7889999999999997</v>
          </cell>
        </row>
        <row r="2857">
          <cell r="C2857">
            <v>18786.098999999998</v>
          </cell>
          <cell r="D2857">
            <v>5.8319999999999999</v>
          </cell>
        </row>
        <row r="2858">
          <cell r="C2858">
            <v>18803.883000000002</v>
          </cell>
          <cell r="D2858">
            <v>5.7489999999999997</v>
          </cell>
        </row>
        <row r="2859">
          <cell r="C2859">
            <v>18812.223000000002</v>
          </cell>
          <cell r="D2859">
            <v>5.6520000000000001</v>
          </cell>
        </row>
        <row r="2860">
          <cell r="C2860">
            <v>18815.555</v>
          </cell>
          <cell r="D2860">
            <v>5.5339999999999998</v>
          </cell>
        </row>
        <row r="2861">
          <cell r="C2861">
            <v>18823.306</v>
          </cell>
          <cell r="D2861">
            <v>5.3339999999999996</v>
          </cell>
        </row>
        <row r="2862">
          <cell r="C2862">
            <v>18833.163</v>
          </cell>
          <cell r="D2862">
            <v>5.1849999999999996</v>
          </cell>
        </row>
        <row r="2863">
          <cell r="C2863">
            <v>18840.791000000001</v>
          </cell>
          <cell r="D2863">
            <v>5.2290000000000001</v>
          </cell>
        </row>
        <row r="2864">
          <cell r="C2864">
            <v>18845.811000000002</v>
          </cell>
          <cell r="D2864">
            <v>5.13</v>
          </cell>
        </row>
        <row r="2865">
          <cell r="C2865">
            <v>18851.874</v>
          </cell>
          <cell r="D2865">
            <v>5.0209999999999999</v>
          </cell>
        </row>
        <row r="2866">
          <cell r="C2866">
            <v>18856.536</v>
          </cell>
          <cell r="D2866">
            <v>5.0750000000000002</v>
          </cell>
        </row>
        <row r="2867">
          <cell r="C2867">
            <v>18861.767</v>
          </cell>
          <cell r="D2867">
            <v>5.1260000000000003</v>
          </cell>
        </row>
        <row r="2868">
          <cell r="C2868">
            <v>18865.371999999999</v>
          </cell>
          <cell r="D2868">
            <v>5.202</v>
          </cell>
        </row>
        <row r="2869">
          <cell r="C2869">
            <v>18870.255000000001</v>
          </cell>
          <cell r="D2869">
            <v>5.2830000000000004</v>
          </cell>
        </row>
        <row r="2870">
          <cell r="C2870">
            <v>18877.526999999998</v>
          </cell>
          <cell r="D2870">
            <v>5.4589999999999996</v>
          </cell>
        </row>
        <row r="2871">
          <cell r="C2871">
            <v>18884.763999999999</v>
          </cell>
          <cell r="D2871">
            <v>5.774</v>
          </cell>
        </row>
        <row r="2872">
          <cell r="C2872">
            <v>18898.815999999999</v>
          </cell>
          <cell r="D2872">
            <v>6.7389999999999999</v>
          </cell>
        </row>
        <row r="2873">
          <cell r="C2873">
            <v>18914.138999999999</v>
          </cell>
          <cell r="D2873">
            <v>8.3979999999999997</v>
          </cell>
        </row>
        <row r="2874">
          <cell r="C2874">
            <v>18939.37</v>
          </cell>
          <cell r="D2874">
            <v>13.476000000000001</v>
          </cell>
        </row>
        <row r="2875">
          <cell r="C2875">
            <v>18956.879000000001</v>
          </cell>
          <cell r="D2875">
            <v>19.122</v>
          </cell>
        </row>
        <row r="2876">
          <cell r="C2876">
            <v>18971.842000000001</v>
          </cell>
          <cell r="D2876">
            <v>25.151</v>
          </cell>
        </row>
        <row r="2877">
          <cell r="C2877">
            <v>18984.781999999999</v>
          </cell>
          <cell r="D2877">
            <v>31.335000000000001</v>
          </cell>
        </row>
        <row r="2878">
          <cell r="C2878">
            <v>18991.348000000002</v>
          </cell>
          <cell r="D2878">
            <v>34.991</v>
          </cell>
        </row>
        <row r="2879">
          <cell r="C2879">
            <v>18994.999</v>
          </cell>
          <cell r="D2879">
            <v>37.18</v>
          </cell>
        </row>
        <row r="2880">
          <cell r="C2880">
            <v>18999.984</v>
          </cell>
          <cell r="D2880">
            <v>40.241</v>
          </cell>
        </row>
        <row r="2881">
          <cell r="C2881">
            <v>19001.848000000002</v>
          </cell>
          <cell r="D2881">
            <v>41.383000000000003</v>
          </cell>
        </row>
        <row r="2882">
          <cell r="C2882">
            <v>19003.933000000001</v>
          </cell>
          <cell r="D2882">
            <v>42.426000000000002</v>
          </cell>
        </row>
        <row r="2883">
          <cell r="C2883">
            <v>19005.62</v>
          </cell>
          <cell r="D2883">
            <v>43.256</v>
          </cell>
        </row>
        <row r="2884">
          <cell r="C2884">
            <v>19007.117999999999</v>
          </cell>
          <cell r="D2884">
            <v>43.936999999999998</v>
          </cell>
        </row>
        <row r="2885">
          <cell r="C2885">
            <v>19008.987000000001</v>
          </cell>
          <cell r="D2885">
            <v>44.573</v>
          </cell>
        </row>
        <row r="2886">
          <cell r="C2886">
            <v>19010.685000000001</v>
          </cell>
          <cell r="D2886">
            <v>45.119</v>
          </cell>
        </row>
        <row r="2887">
          <cell r="C2887">
            <v>19012.822</v>
          </cell>
          <cell r="D2887">
            <v>45.784999999999997</v>
          </cell>
        </row>
        <row r="2888">
          <cell r="C2888">
            <v>19015.350999999999</v>
          </cell>
          <cell r="D2888">
            <v>46.405999999999999</v>
          </cell>
        </row>
        <row r="2889">
          <cell r="C2889">
            <v>19018.223999999998</v>
          </cell>
          <cell r="D2889">
            <v>47.106000000000002</v>
          </cell>
        </row>
        <row r="2890">
          <cell r="C2890">
            <v>19020.698</v>
          </cell>
          <cell r="D2890">
            <v>47.533999999999999</v>
          </cell>
        </row>
        <row r="2891">
          <cell r="C2891">
            <v>19023.678</v>
          </cell>
          <cell r="D2891">
            <v>47.84</v>
          </cell>
        </row>
        <row r="2892">
          <cell r="C2892">
            <v>19026.392</v>
          </cell>
          <cell r="D2892">
            <v>47.970999999999997</v>
          </cell>
        </row>
        <row r="2893">
          <cell r="C2893">
            <v>19029.577000000001</v>
          </cell>
          <cell r="D2893">
            <v>48.034999999999997</v>
          </cell>
        </row>
        <row r="2894">
          <cell r="C2894">
            <v>19031.925999999999</v>
          </cell>
          <cell r="D2894">
            <v>47.872999999999998</v>
          </cell>
        </row>
        <row r="2895">
          <cell r="C2895">
            <v>19034.054</v>
          </cell>
          <cell r="D2895">
            <v>47.628999999999998</v>
          </cell>
        </row>
        <row r="2896">
          <cell r="C2896">
            <v>19036.816999999999</v>
          </cell>
          <cell r="D2896">
            <v>47.216999999999999</v>
          </cell>
        </row>
        <row r="2897">
          <cell r="C2897">
            <v>19039.098000000002</v>
          </cell>
          <cell r="D2897">
            <v>46.715000000000003</v>
          </cell>
        </row>
        <row r="2898">
          <cell r="C2898">
            <v>19041.931</v>
          </cell>
          <cell r="D2898">
            <v>45.78</v>
          </cell>
        </row>
        <row r="2899">
          <cell r="C2899">
            <v>19046.125</v>
          </cell>
          <cell r="D2899">
            <v>44.344999999999999</v>
          </cell>
        </row>
        <row r="2900">
          <cell r="C2900">
            <v>19050.861000000001</v>
          </cell>
          <cell r="D2900">
            <v>42.427999999999997</v>
          </cell>
        </row>
        <row r="2901">
          <cell r="C2901">
            <v>19053.523000000001</v>
          </cell>
          <cell r="D2901">
            <v>41.122</v>
          </cell>
        </row>
        <row r="2902">
          <cell r="C2902">
            <v>19057.654999999999</v>
          </cell>
          <cell r="D2902">
            <v>38.707000000000001</v>
          </cell>
        </row>
        <row r="2903">
          <cell r="C2903">
            <v>19062.254000000001</v>
          </cell>
          <cell r="D2903">
            <v>35.871000000000002</v>
          </cell>
        </row>
        <row r="2904">
          <cell r="C2904">
            <v>19065.657999999999</v>
          </cell>
          <cell r="D2904">
            <v>33.582999999999998</v>
          </cell>
        </row>
        <row r="2905">
          <cell r="C2905">
            <v>19068.806</v>
          </cell>
          <cell r="D2905">
            <v>31.413</v>
          </cell>
        </row>
        <row r="2906">
          <cell r="C2906">
            <v>19078.556</v>
          </cell>
          <cell r="D2906">
            <v>25.402000000000001</v>
          </cell>
        </row>
        <row r="2907">
          <cell r="C2907">
            <v>19088.023000000001</v>
          </cell>
          <cell r="D2907">
            <v>20.899000000000001</v>
          </cell>
        </row>
        <row r="2908">
          <cell r="C2908">
            <v>19098.351999999999</v>
          </cell>
          <cell r="D2908">
            <v>17.033000000000001</v>
          </cell>
        </row>
        <row r="2909">
          <cell r="C2909">
            <v>19112.812000000002</v>
          </cell>
          <cell r="D2909">
            <v>12.701000000000001</v>
          </cell>
        </row>
        <row r="2910">
          <cell r="C2910">
            <v>19138.393</v>
          </cell>
          <cell r="D2910">
            <v>7.5330000000000004</v>
          </cell>
        </row>
        <row r="2911">
          <cell r="C2911">
            <v>19153.626</v>
          </cell>
          <cell r="D2911">
            <v>6.1130000000000004</v>
          </cell>
        </row>
        <row r="2912">
          <cell r="C2912">
            <v>19170.348999999998</v>
          </cell>
          <cell r="D2912">
            <v>5.6639999999999997</v>
          </cell>
        </row>
        <row r="2913">
          <cell r="C2913">
            <v>19181.598999999998</v>
          </cell>
          <cell r="D2913">
            <v>5.9870000000000001</v>
          </cell>
        </row>
        <row r="2914">
          <cell r="C2914">
            <v>19186.231</v>
          </cell>
          <cell r="D2914">
            <v>6.1829999999999998</v>
          </cell>
        </row>
        <row r="2915">
          <cell r="C2915">
            <v>19189.678</v>
          </cell>
          <cell r="D2915">
            <v>6.2430000000000003</v>
          </cell>
        </row>
        <row r="2916">
          <cell r="C2916">
            <v>19194.403999999999</v>
          </cell>
          <cell r="D2916">
            <v>6.2279999999999998</v>
          </cell>
        </row>
        <row r="2917">
          <cell r="C2917">
            <v>19201.985000000001</v>
          </cell>
          <cell r="D2917">
            <v>6.335</v>
          </cell>
        </row>
        <row r="2918">
          <cell r="C2918">
            <v>19206.183000000001</v>
          </cell>
          <cell r="D2918">
            <v>6.3659999999999997</v>
          </cell>
        </row>
        <row r="2919">
          <cell r="C2919">
            <v>19211.113000000001</v>
          </cell>
          <cell r="D2919">
            <v>6.3710000000000004</v>
          </cell>
        </row>
        <row r="2920">
          <cell r="C2920">
            <v>19214.46</v>
          </cell>
          <cell r="D2920">
            <v>6.35</v>
          </cell>
        </row>
        <row r="2921">
          <cell r="C2921">
            <v>19218.945</v>
          </cell>
          <cell r="D2921">
            <v>6.1879999999999997</v>
          </cell>
        </row>
        <row r="2922">
          <cell r="C2922">
            <v>19223.987000000001</v>
          </cell>
          <cell r="D2922">
            <v>6.11</v>
          </cell>
        </row>
        <row r="2923">
          <cell r="C2923">
            <v>19228.246999999999</v>
          </cell>
          <cell r="D2923">
            <v>6.01</v>
          </cell>
        </row>
        <row r="2924">
          <cell r="C2924">
            <v>19233.744999999999</v>
          </cell>
          <cell r="D2924">
            <v>5.7460000000000004</v>
          </cell>
        </row>
        <row r="2925">
          <cell r="C2925">
            <v>19245.417000000001</v>
          </cell>
          <cell r="D2925">
            <v>5.4359999999999999</v>
          </cell>
        </row>
        <row r="2926">
          <cell r="C2926">
            <v>19255.996999999999</v>
          </cell>
          <cell r="D2926">
            <v>5.2430000000000003</v>
          </cell>
        </row>
        <row r="2927">
          <cell r="C2927">
            <v>19261.245999999999</v>
          </cell>
          <cell r="D2927">
            <v>5.2560000000000002</v>
          </cell>
        </row>
        <row r="2928">
          <cell r="C2928">
            <v>19270.094000000001</v>
          </cell>
          <cell r="D2928">
            <v>5.3369999999999997</v>
          </cell>
        </row>
        <row r="2929">
          <cell r="C2929">
            <v>19281.951000000001</v>
          </cell>
          <cell r="D2929">
            <v>5.4379999999999997</v>
          </cell>
        </row>
        <row r="2930">
          <cell r="C2930">
            <v>19300.888999999999</v>
          </cell>
          <cell r="D2930">
            <v>5.3609999999999998</v>
          </cell>
        </row>
        <row r="2931">
          <cell r="C2931">
            <v>19319.796999999999</v>
          </cell>
          <cell r="D2931">
            <v>5.4109999999999996</v>
          </cell>
        </row>
        <row r="2932">
          <cell r="C2932">
            <v>19340.166000000001</v>
          </cell>
          <cell r="D2932">
            <v>5.4429999999999996</v>
          </cell>
        </row>
        <row r="2933">
          <cell r="C2933">
            <v>19367.942999999999</v>
          </cell>
          <cell r="D2933">
            <v>5.4210000000000003</v>
          </cell>
        </row>
        <row r="2934">
          <cell r="C2934">
            <v>19377.830999999998</v>
          </cell>
          <cell r="D2934">
            <v>5.4779999999999998</v>
          </cell>
        </row>
        <row r="2935">
          <cell r="C2935">
            <v>19396.723000000002</v>
          </cell>
          <cell r="D2935">
            <v>5.3979999999999997</v>
          </cell>
        </row>
        <row r="2936">
          <cell r="C2936">
            <v>19415.221000000001</v>
          </cell>
          <cell r="D2936">
            <v>5.3959999999999999</v>
          </cell>
        </row>
        <row r="2937">
          <cell r="C2937">
            <v>19435.422999999999</v>
          </cell>
          <cell r="D2937">
            <v>5.3869999999999996</v>
          </cell>
        </row>
        <row r="2938">
          <cell r="C2938">
            <v>19459.846000000001</v>
          </cell>
          <cell r="D2938">
            <v>5.3719999999999999</v>
          </cell>
        </row>
        <row r="2939">
          <cell r="C2939">
            <v>19477.767</v>
          </cell>
          <cell r="D2939">
            <v>5.399</v>
          </cell>
        </row>
        <row r="2940">
          <cell r="C2940">
            <v>19489.569</v>
          </cell>
          <cell r="D2940">
            <v>5.3970000000000002</v>
          </cell>
        </row>
        <row r="2941">
          <cell r="C2941">
            <v>19504.306</v>
          </cell>
          <cell r="D2941">
            <v>5.4420000000000002</v>
          </cell>
        </row>
        <row r="2942">
          <cell r="C2942">
            <v>19535</v>
          </cell>
          <cell r="D2942">
            <v>5.415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oOpen Stub Data"/>
      <sheetName val="Personalizar"/>
      <sheetName val="Informe de gastos"/>
      <sheetName val="Macros"/>
      <sheetName val="ATW"/>
      <sheetName val="Lock"/>
      <sheetName val="Select Employee"/>
      <sheetName val="TemplateInformation"/>
    </sheetNames>
    <sheetDataSet>
      <sheetData sheetId="0"/>
      <sheetData sheetId="1">
        <row r="21">
          <cell r="G21" t="b">
            <v>0</v>
          </cell>
        </row>
      </sheetData>
      <sheetData sheetId="2"/>
      <sheetData sheetId="3" refreshError="1"/>
      <sheetData sheetId="4"/>
      <sheetData sheetId="5"/>
      <sheetData sheetId="6"/>
      <sheetData sheetId="7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Presupuesto Consultoria"/>
      <sheetName val="A. Profesional "/>
      <sheetName val="B.Técnico-Tecnólogo"/>
      <sheetName val="C.Operario-Apoyo "/>
      <sheetName val="D. Equipos "/>
      <sheetName val="E. Ensayos de Laboratorio"/>
      <sheetName val="Factor Multiplicador dePersonal"/>
    </sheetNames>
    <sheetDataSet>
      <sheetData sheetId="0">
        <row r="1002">
          <cell r="Z1002">
            <v>1</v>
          </cell>
          <cell r="AA1002">
            <v>1689000</v>
          </cell>
        </row>
        <row r="1003">
          <cell r="Z1003">
            <v>2</v>
          </cell>
          <cell r="AA1003">
            <v>1700000</v>
          </cell>
        </row>
        <row r="1004">
          <cell r="Z1004">
            <v>3</v>
          </cell>
          <cell r="AA1004">
            <v>2810000</v>
          </cell>
        </row>
        <row r="1005">
          <cell r="Z1005">
            <v>4</v>
          </cell>
          <cell r="AA1005">
            <v>3429000</v>
          </cell>
        </row>
        <row r="1006">
          <cell r="Z1006">
            <v>5</v>
          </cell>
          <cell r="AA1006">
            <v>4810000</v>
          </cell>
        </row>
        <row r="1007">
          <cell r="Z1007">
            <v>6</v>
          </cell>
          <cell r="AA1007">
            <v>6225000</v>
          </cell>
        </row>
        <row r="1008">
          <cell r="Z1008">
            <v>7</v>
          </cell>
          <cell r="AA1008">
            <v>3000000</v>
          </cell>
        </row>
        <row r="1009">
          <cell r="Z1009">
            <v>8</v>
          </cell>
          <cell r="AA1009">
            <v>4134000.0000000005</v>
          </cell>
        </row>
        <row r="1010">
          <cell r="Z1010">
            <v>9</v>
          </cell>
          <cell r="AA1010">
            <v>4718000</v>
          </cell>
        </row>
        <row r="1011">
          <cell r="Z1011">
            <v>10</v>
          </cell>
          <cell r="AA1011">
            <v>5640000</v>
          </cell>
        </row>
        <row r="1012">
          <cell r="Z1012">
            <v>11</v>
          </cell>
          <cell r="AA1012">
            <v>3962000</v>
          </cell>
        </row>
        <row r="1013">
          <cell r="Z1013">
            <v>12</v>
          </cell>
          <cell r="AA1013">
            <v>4834000</v>
          </cell>
        </row>
        <row r="1014">
          <cell r="Z1014">
            <v>13</v>
          </cell>
          <cell r="AA1014">
            <v>5311000</v>
          </cell>
        </row>
        <row r="1015">
          <cell r="Z1015">
            <v>14</v>
          </cell>
          <cell r="AA1015">
            <v>6377000</v>
          </cell>
        </row>
        <row r="1016">
          <cell r="Z1016">
            <v>15</v>
          </cell>
          <cell r="AA1016">
            <v>4492000</v>
          </cell>
        </row>
        <row r="1017">
          <cell r="Z1017">
            <v>16</v>
          </cell>
          <cell r="AA1017">
            <v>5294000</v>
          </cell>
        </row>
        <row r="1018">
          <cell r="Z1018">
            <v>17</v>
          </cell>
          <cell r="AA1018">
            <v>6084000</v>
          </cell>
        </row>
        <row r="1019">
          <cell r="Z1019">
            <v>18</v>
          </cell>
          <cell r="AA1019">
            <v>7000000</v>
          </cell>
        </row>
        <row r="1020">
          <cell r="Z1020">
            <v>19</v>
          </cell>
          <cell r="AA1020">
            <v>5172000</v>
          </cell>
        </row>
        <row r="1021">
          <cell r="Z1021">
            <v>20</v>
          </cell>
          <cell r="AA1021">
            <v>6098000</v>
          </cell>
        </row>
        <row r="1022">
          <cell r="Z1022">
            <v>21</v>
          </cell>
          <cell r="AA1022">
            <v>7275000</v>
          </cell>
        </row>
        <row r="1023">
          <cell r="Z1023">
            <v>22</v>
          </cell>
          <cell r="AA1023">
            <v>8898000</v>
          </cell>
        </row>
        <row r="1024">
          <cell r="Z1024">
            <v>23</v>
          </cell>
          <cell r="AA1024">
            <v>5946000</v>
          </cell>
        </row>
        <row r="1025">
          <cell r="Z1025">
            <v>24</v>
          </cell>
          <cell r="AA1025">
            <v>7009000</v>
          </cell>
        </row>
        <row r="1026">
          <cell r="Z1026">
            <v>25</v>
          </cell>
          <cell r="AA1026">
            <v>8616000</v>
          </cell>
        </row>
        <row r="1027">
          <cell r="Z1027">
            <v>26</v>
          </cell>
          <cell r="AA1027">
            <v>9540000</v>
          </cell>
        </row>
        <row r="1028">
          <cell r="Z1028">
            <v>27</v>
          </cell>
          <cell r="AA1028">
            <v>7184000</v>
          </cell>
        </row>
        <row r="1029">
          <cell r="Z1029">
            <v>28</v>
          </cell>
          <cell r="AA1029">
            <v>9020000</v>
          </cell>
        </row>
        <row r="1030">
          <cell r="Z1030">
            <v>29</v>
          </cell>
          <cell r="AA1030">
            <v>10500000</v>
          </cell>
        </row>
        <row r="1031">
          <cell r="Z1031">
            <v>30</v>
          </cell>
          <cell r="AA1031">
            <v>11859000</v>
          </cell>
        </row>
        <row r="1032">
          <cell r="Z1032">
            <v>31</v>
          </cell>
          <cell r="AA1032">
            <v>9000000</v>
          </cell>
        </row>
        <row r="1033">
          <cell r="Z1033">
            <v>32</v>
          </cell>
          <cell r="AA1033">
            <v>10640000</v>
          </cell>
        </row>
        <row r="1034">
          <cell r="Z1034">
            <v>33</v>
          </cell>
          <cell r="AA1034">
            <v>12038000</v>
          </cell>
        </row>
        <row r="1035">
          <cell r="Z1035">
            <v>34</v>
          </cell>
          <cell r="AA1035">
            <v>13250000</v>
          </cell>
        </row>
        <row r="1036">
          <cell r="Z1036">
            <v>35</v>
          </cell>
          <cell r="AA1036">
            <v>10994000</v>
          </cell>
        </row>
        <row r="1037">
          <cell r="Z1037">
            <v>36</v>
          </cell>
          <cell r="AA1037">
            <v>12775000</v>
          </cell>
        </row>
        <row r="1038">
          <cell r="Z1038">
            <v>37</v>
          </cell>
          <cell r="AA1038">
            <v>14415000</v>
          </cell>
        </row>
        <row r="1039">
          <cell r="Z1039">
            <v>38</v>
          </cell>
          <cell r="AA1039">
            <v>15450000</v>
          </cell>
        </row>
        <row r="1043">
          <cell r="Z1043">
            <v>12</v>
          </cell>
          <cell r="AA1043">
            <v>3625000</v>
          </cell>
        </row>
        <row r="1044">
          <cell r="Z1044">
            <v>11</v>
          </cell>
          <cell r="AA1044">
            <v>3000000</v>
          </cell>
        </row>
        <row r="1045">
          <cell r="Z1045">
            <v>10</v>
          </cell>
          <cell r="AA1045">
            <v>3017000</v>
          </cell>
        </row>
        <row r="1046">
          <cell r="Z1046">
            <v>9</v>
          </cell>
          <cell r="AA1046">
            <v>2320000</v>
          </cell>
        </row>
        <row r="1047">
          <cell r="Z1047">
            <v>8</v>
          </cell>
          <cell r="AA1047">
            <v>2412500</v>
          </cell>
        </row>
        <row r="1048">
          <cell r="Z1048">
            <v>7</v>
          </cell>
          <cell r="AA1048">
            <v>1900000</v>
          </cell>
        </row>
        <row r="1049">
          <cell r="Z1049">
            <v>6</v>
          </cell>
          <cell r="AA1049">
            <v>3725000</v>
          </cell>
        </row>
        <row r="1050">
          <cell r="Z1050">
            <v>5</v>
          </cell>
          <cell r="AA1050">
            <v>2888000</v>
          </cell>
        </row>
        <row r="1051">
          <cell r="Z1051">
            <v>4</v>
          </cell>
          <cell r="AA1051">
            <v>3159000</v>
          </cell>
        </row>
        <row r="1052">
          <cell r="Z1052">
            <v>3</v>
          </cell>
          <cell r="AA1052">
            <v>2000000</v>
          </cell>
        </row>
        <row r="1053">
          <cell r="Z1053">
            <v>2</v>
          </cell>
          <cell r="AA1053">
            <v>2662000</v>
          </cell>
        </row>
        <row r="1054">
          <cell r="Z1054">
            <v>1</v>
          </cell>
          <cell r="AA1054">
            <v>1780000</v>
          </cell>
        </row>
        <row r="1058">
          <cell r="Z1058">
            <v>54</v>
          </cell>
          <cell r="AA1058">
            <v>2474000</v>
          </cell>
        </row>
        <row r="1059">
          <cell r="Z1059">
            <v>53</v>
          </cell>
          <cell r="AA1059">
            <v>2190000</v>
          </cell>
        </row>
        <row r="1060">
          <cell r="Z1060">
            <v>52</v>
          </cell>
          <cell r="AA1060">
            <v>2040000</v>
          </cell>
        </row>
        <row r="1061">
          <cell r="Z1061">
            <v>51</v>
          </cell>
          <cell r="AA1061">
            <v>1706000</v>
          </cell>
        </row>
        <row r="1062">
          <cell r="Z1062">
            <v>50</v>
          </cell>
          <cell r="AA1062">
            <v>1703000</v>
          </cell>
        </row>
        <row r="1063">
          <cell r="Z1063">
            <v>49</v>
          </cell>
          <cell r="AA1063">
            <v>1383000</v>
          </cell>
        </row>
        <row r="1064">
          <cell r="Z1064">
            <v>48</v>
          </cell>
          <cell r="AA1064">
            <v>2515000</v>
          </cell>
        </row>
        <row r="1065">
          <cell r="Z1065">
            <v>47</v>
          </cell>
          <cell r="AA1065">
            <v>2800000</v>
          </cell>
        </row>
        <row r="1066">
          <cell r="Z1066">
            <v>46</v>
          </cell>
          <cell r="AA1066">
            <v>2578000</v>
          </cell>
        </row>
        <row r="1067">
          <cell r="Z1067">
            <v>45</v>
          </cell>
          <cell r="AA1067">
            <v>2770000</v>
          </cell>
        </row>
        <row r="1068">
          <cell r="Z1068">
            <v>44</v>
          </cell>
          <cell r="AA1068">
            <v>2069999.9999999998</v>
          </cell>
        </row>
        <row r="1069">
          <cell r="Z1069">
            <v>43</v>
          </cell>
          <cell r="AA1069">
            <v>2470000</v>
          </cell>
        </row>
        <row r="1070">
          <cell r="Z1070">
            <v>42</v>
          </cell>
          <cell r="AA1070">
            <v>2060000</v>
          </cell>
        </row>
        <row r="1071">
          <cell r="Z1071">
            <v>41</v>
          </cell>
          <cell r="AA1071">
            <v>2435000</v>
          </cell>
        </row>
        <row r="1072">
          <cell r="Z1072">
            <v>40</v>
          </cell>
          <cell r="AA1072">
            <v>2420000</v>
          </cell>
        </row>
        <row r="1073">
          <cell r="Z1073">
            <v>39</v>
          </cell>
          <cell r="AA1073">
            <v>2016000</v>
          </cell>
        </row>
        <row r="1074">
          <cell r="Z1074">
            <v>38</v>
          </cell>
          <cell r="AA1074">
            <v>2049999.9999999998</v>
          </cell>
        </row>
        <row r="1075">
          <cell r="Z1075">
            <v>37</v>
          </cell>
          <cell r="AA1075">
            <v>2350000</v>
          </cell>
        </row>
        <row r="1076">
          <cell r="Z1076">
            <v>36</v>
          </cell>
          <cell r="AA1076">
            <v>1920000</v>
          </cell>
        </row>
        <row r="1077">
          <cell r="Z1077">
            <v>35</v>
          </cell>
          <cell r="AA1077">
            <v>2410000</v>
          </cell>
        </row>
        <row r="1078">
          <cell r="Z1078">
            <v>34</v>
          </cell>
          <cell r="AA1078">
            <v>1702000</v>
          </cell>
        </row>
        <row r="1079">
          <cell r="Z1079">
            <v>33</v>
          </cell>
          <cell r="AA1079">
            <v>2017000</v>
          </cell>
        </row>
        <row r="1080">
          <cell r="Z1080">
            <v>32</v>
          </cell>
          <cell r="AA1080">
            <v>1680000</v>
          </cell>
        </row>
        <row r="1081">
          <cell r="Z1081">
            <v>31</v>
          </cell>
          <cell r="AA1081">
            <v>1900000</v>
          </cell>
        </row>
        <row r="1082">
          <cell r="Z1082">
            <v>30</v>
          </cell>
          <cell r="AA1082">
            <v>1950000</v>
          </cell>
        </row>
        <row r="1083">
          <cell r="Z1083">
            <v>29</v>
          </cell>
          <cell r="AA1083">
            <v>1680000</v>
          </cell>
        </row>
        <row r="1084">
          <cell r="Z1084">
            <v>28</v>
          </cell>
          <cell r="AA1084">
            <v>1700000</v>
          </cell>
        </row>
        <row r="1085">
          <cell r="Z1085">
            <v>27</v>
          </cell>
          <cell r="AA1085">
            <v>2125000</v>
          </cell>
        </row>
        <row r="1086">
          <cell r="Z1086">
            <v>26</v>
          </cell>
          <cell r="AA1086">
            <v>1600000</v>
          </cell>
        </row>
        <row r="1087">
          <cell r="Z1087">
            <v>25</v>
          </cell>
          <cell r="AA1087">
            <v>2073999.9999999998</v>
          </cell>
        </row>
        <row r="1088">
          <cell r="Z1088">
            <v>24</v>
          </cell>
          <cell r="AA1088">
            <v>1500000</v>
          </cell>
        </row>
        <row r="1089">
          <cell r="Z1089">
            <v>23</v>
          </cell>
          <cell r="AA1089">
            <v>1700000</v>
          </cell>
        </row>
        <row r="1090">
          <cell r="Z1090">
            <v>22</v>
          </cell>
          <cell r="AA1090">
            <v>1400000</v>
          </cell>
        </row>
        <row r="1091">
          <cell r="Z1091">
            <v>21</v>
          </cell>
          <cell r="AA1091">
            <v>1680000</v>
          </cell>
        </row>
        <row r="1092">
          <cell r="Z1092">
            <v>20</v>
          </cell>
          <cell r="AA1092">
            <v>1667000</v>
          </cell>
        </row>
        <row r="1093">
          <cell r="Z1093">
            <v>19</v>
          </cell>
          <cell r="AA1093">
            <v>1500000</v>
          </cell>
        </row>
        <row r="1094">
          <cell r="Z1094">
            <v>18</v>
          </cell>
          <cell r="AA1094">
            <v>1588000</v>
          </cell>
        </row>
        <row r="1095">
          <cell r="Z1095">
            <v>17</v>
          </cell>
          <cell r="AA1095">
            <v>1373000</v>
          </cell>
        </row>
        <row r="1096">
          <cell r="Z1096">
            <v>16</v>
          </cell>
          <cell r="AA1096">
            <v>1838000</v>
          </cell>
        </row>
        <row r="1097">
          <cell r="Z1097">
            <v>15</v>
          </cell>
          <cell r="AA1097">
            <v>1575000</v>
          </cell>
        </row>
        <row r="1098">
          <cell r="Z1098">
            <v>14</v>
          </cell>
          <cell r="AA1098">
            <v>1350000</v>
          </cell>
        </row>
        <row r="1099">
          <cell r="Z1099">
            <v>13</v>
          </cell>
          <cell r="AA1099">
            <v>1150000</v>
          </cell>
        </row>
        <row r="1100">
          <cell r="Z1100">
            <v>12</v>
          </cell>
          <cell r="AA1100">
            <v>1377000</v>
          </cell>
        </row>
        <row r="1101">
          <cell r="Z1101">
            <v>11</v>
          </cell>
          <cell r="AA1101">
            <v>1196000</v>
          </cell>
        </row>
        <row r="1102">
          <cell r="Z1102">
            <v>10</v>
          </cell>
          <cell r="AA1102">
            <v>1358000</v>
          </cell>
        </row>
        <row r="1103">
          <cell r="Z1103">
            <v>9</v>
          </cell>
          <cell r="AA1103">
            <v>1200000</v>
          </cell>
        </row>
        <row r="1104">
          <cell r="Z1104">
            <v>8</v>
          </cell>
          <cell r="AA1104">
            <v>1100000</v>
          </cell>
        </row>
        <row r="1105">
          <cell r="Z1105">
            <v>7</v>
          </cell>
          <cell r="AA1105">
            <v>1008999.9999999999</v>
          </cell>
        </row>
        <row r="1106">
          <cell r="Z1106">
            <v>6</v>
          </cell>
          <cell r="AA1106">
            <v>1281000</v>
          </cell>
        </row>
        <row r="1107">
          <cell r="Z1107">
            <v>5</v>
          </cell>
          <cell r="AA1107">
            <v>1051000</v>
          </cell>
        </row>
        <row r="1108">
          <cell r="Z1108">
            <v>4</v>
          </cell>
          <cell r="AA1108">
            <v>1200000</v>
          </cell>
        </row>
        <row r="1109">
          <cell r="Z1109">
            <v>3</v>
          </cell>
          <cell r="AA1109">
            <v>864000</v>
          </cell>
        </row>
        <row r="1110">
          <cell r="Z1110">
            <v>2</v>
          </cell>
          <cell r="AA1110">
            <v>975000</v>
          </cell>
        </row>
        <row r="1111">
          <cell r="Z1111">
            <v>1</v>
          </cell>
          <cell r="AA1111">
            <v>864000</v>
          </cell>
        </row>
        <row r="1116">
          <cell r="Z1116">
            <v>1</v>
          </cell>
          <cell r="AA1116">
            <v>98000</v>
          </cell>
          <cell r="AB1116">
            <v>2937000</v>
          </cell>
        </row>
        <row r="1117">
          <cell r="Z1117">
            <v>2</v>
          </cell>
          <cell r="AA1117">
            <v>250000</v>
          </cell>
          <cell r="AB1117">
            <v>6050000</v>
          </cell>
        </row>
        <row r="1118">
          <cell r="Z1118">
            <v>3</v>
          </cell>
          <cell r="AA1118">
            <v>168000</v>
          </cell>
          <cell r="AB1118">
            <v>3885000</v>
          </cell>
        </row>
        <row r="1119">
          <cell r="Z1119">
            <v>4</v>
          </cell>
          <cell r="AA1119">
            <v>100000</v>
          </cell>
          <cell r="AB1119">
            <v>3000000</v>
          </cell>
        </row>
        <row r="1120">
          <cell r="Z1120">
            <v>5</v>
          </cell>
          <cell r="AA1120">
            <v>200000</v>
          </cell>
          <cell r="AB1120">
            <v>6000000</v>
          </cell>
        </row>
        <row r="1121">
          <cell r="Z1121">
            <v>6</v>
          </cell>
          <cell r="AA1121">
            <v>463000</v>
          </cell>
          <cell r="AB1121">
            <v>12000000</v>
          </cell>
        </row>
        <row r="1122">
          <cell r="Z1122">
            <v>7</v>
          </cell>
          <cell r="AA1122">
            <v>64000</v>
          </cell>
          <cell r="AB1122">
            <v>1775000</v>
          </cell>
        </row>
        <row r="1123">
          <cell r="Z1123">
            <v>8</v>
          </cell>
          <cell r="AA1123">
            <v>71000</v>
          </cell>
          <cell r="AB1123">
            <v>1500000</v>
          </cell>
        </row>
        <row r="1124">
          <cell r="Z1124">
            <v>9</v>
          </cell>
          <cell r="AA1124">
            <v>20000</v>
          </cell>
          <cell r="AB1124">
            <v>475000</v>
          </cell>
        </row>
        <row r="1125">
          <cell r="Z1125">
            <v>10</v>
          </cell>
          <cell r="AA1125">
            <v>20000</v>
          </cell>
          <cell r="AB1125">
            <v>425000</v>
          </cell>
        </row>
        <row r="1126">
          <cell r="Z1126">
            <v>11</v>
          </cell>
          <cell r="AA1126">
            <v>198000</v>
          </cell>
          <cell r="AB1126">
            <v>5581000</v>
          </cell>
        </row>
        <row r="1127">
          <cell r="Z1127">
            <v>12</v>
          </cell>
          <cell r="AA1127">
            <v>228000</v>
          </cell>
          <cell r="AB1127">
            <v>6600000</v>
          </cell>
        </row>
        <row r="1128">
          <cell r="Z1128">
            <v>13</v>
          </cell>
          <cell r="AA1128">
            <v>357000</v>
          </cell>
          <cell r="AB1128">
            <v>9029000</v>
          </cell>
        </row>
        <row r="1129">
          <cell r="Z1129">
            <v>14</v>
          </cell>
          <cell r="AA1129">
            <v>809000</v>
          </cell>
          <cell r="AB1129">
            <v>21000000</v>
          </cell>
        </row>
        <row r="1130">
          <cell r="Z1130">
            <v>15</v>
          </cell>
          <cell r="AA1130">
            <v>1016999.9999999999</v>
          </cell>
          <cell r="AB1130">
            <v>29125000</v>
          </cell>
        </row>
        <row r="1131">
          <cell r="Z1131">
            <v>16</v>
          </cell>
          <cell r="AA1131">
            <v>1200000</v>
          </cell>
          <cell r="AB1131">
            <v>36000000</v>
          </cell>
        </row>
        <row r="1134">
          <cell r="AA1134" t="str">
            <v>Día</v>
          </cell>
        </row>
        <row r="1135">
          <cell r="AA1135" t="str">
            <v>Mes</v>
          </cell>
        </row>
        <row r="1139">
          <cell r="Z1139">
            <v>1</v>
          </cell>
          <cell r="AA1139" t="str">
            <v>Humedad natural</v>
          </cell>
          <cell r="AB1139" t="str">
            <v>un</v>
          </cell>
          <cell r="AC1139">
            <v>10800</v>
          </cell>
        </row>
        <row r="1140">
          <cell r="Z1140">
            <v>2</v>
          </cell>
          <cell r="AA1140" t="str">
            <v>Peso unitario por desplazamiento</v>
          </cell>
          <cell r="AB1140" t="str">
            <v>un</v>
          </cell>
          <cell r="AC1140">
            <v>26900</v>
          </cell>
        </row>
        <row r="1141">
          <cell r="Z1141">
            <v>3</v>
          </cell>
          <cell r="AA1141" t="str">
            <v>Peso unitario por peso y volumen</v>
          </cell>
          <cell r="AB1141" t="str">
            <v>un</v>
          </cell>
          <cell r="AC1141">
            <v>20100</v>
          </cell>
        </row>
        <row r="1142">
          <cell r="Z1142">
            <v>4</v>
          </cell>
          <cell r="AA1142" t="str">
            <v>Peso específico suelos finos por picnómetro</v>
          </cell>
          <cell r="AB1142" t="str">
            <v>un</v>
          </cell>
          <cell r="AC1142">
            <v>49000</v>
          </cell>
        </row>
        <row r="1143">
          <cell r="Z1143">
            <v>5</v>
          </cell>
          <cell r="AA1143" t="str">
            <v>Granulométria por tamizado con Lavado</v>
          </cell>
          <cell r="AB1143" t="str">
            <v>un</v>
          </cell>
          <cell r="AC1143">
            <v>55400.000000000007</v>
          </cell>
        </row>
        <row r="1144">
          <cell r="Z1144">
            <v>6</v>
          </cell>
          <cell r="AA1144" t="str">
            <v>Granulometria por tamizado sin lavado</v>
          </cell>
          <cell r="AB1144" t="str">
            <v>un</v>
          </cell>
          <cell r="AC1144">
            <v>53900</v>
          </cell>
        </row>
        <row r="1145">
          <cell r="Z1145">
            <v>7</v>
          </cell>
          <cell r="AA1145" t="str">
            <v>Granulometria por Hidrometro</v>
          </cell>
          <cell r="AB1145" t="str">
            <v>un</v>
          </cell>
          <cell r="AC1145">
            <v>111000.00000000001</v>
          </cell>
        </row>
        <row r="1146">
          <cell r="Z1146">
            <v>8</v>
          </cell>
          <cell r="AA1146" t="str">
            <v>Lavado sobre tamiz No 200</v>
          </cell>
          <cell r="AB1146" t="str">
            <v>un</v>
          </cell>
          <cell r="AC1146">
            <v>40000</v>
          </cell>
        </row>
        <row r="1147">
          <cell r="Z1147">
            <v>9</v>
          </cell>
          <cell r="AA1147" t="str">
            <v>Limites de consistencia (liquido y plastico) y humedad</v>
          </cell>
          <cell r="AB1147" t="str">
            <v>un</v>
          </cell>
          <cell r="AC1147">
            <v>50000</v>
          </cell>
        </row>
        <row r="1148">
          <cell r="Z1148">
            <v>10</v>
          </cell>
          <cell r="AA1148" t="str">
            <v>Limite de contraccion</v>
          </cell>
          <cell r="AB1148" t="str">
            <v>un</v>
          </cell>
          <cell r="AC1148">
            <v>50000</v>
          </cell>
        </row>
        <row r="1149">
          <cell r="Z1149">
            <v>11</v>
          </cell>
          <cell r="AA1149" t="str">
            <v>Contenido de materia organica por ignicion</v>
          </cell>
          <cell r="AB1149" t="str">
            <v>un</v>
          </cell>
          <cell r="AC1149">
            <v>73800</v>
          </cell>
        </row>
        <row r="1150">
          <cell r="Z1150">
            <v>12</v>
          </cell>
          <cell r="AA1150" t="str">
            <v>Compactación Próctor modificado o normal. Suelos finos o granulares</v>
          </cell>
          <cell r="AB1150" t="str">
            <v>un</v>
          </cell>
          <cell r="AC1150">
            <v>99800</v>
          </cell>
        </row>
        <row r="1151">
          <cell r="Z1151">
            <v>13</v>
          </cell>
          <cell r="AA1151" t="str">
            <v>Densidades en el terreno. Metodo del cono y la arena (en Bogota, no incluye transporte)</v>
          </cell>
          <cell r="AB1151" t="str">
            <v>un</v>
          </cell>
          <cell r="AC1151">
            <v>58399.999999999993</v>
          </cell>
        </row>
        <row r="1152">
          <cell r="Z1152">
            <v>14</v>
          </cell>
          <cell r="AA1152" t="str">
            <v>Permeabilidad, Cabeza constante en suelos granulares, con lecturas de piezometro para cada densidad (max. 2m)</v>
          </cell>
          <cell r="AB1152" t="str">
            <v>un</v>
          </cell>
          <cell r="AC1152">
            <v>259000</v>
          </cell>
        </row>
        <row r="1153">
          <cell r="Z1153">
            <v>15</v>
          </cell>
          <cell r="AA1153" t="str">
            <v>Permeabilidad, cabeza variable ó constante, suelos granulares o finos, en molde proctor (incluye preparacion de muestra)</v>
          </cell>
          <cell r="AB1153" t="str">
            <v>un</v>
          </cell>
          <cell r="AC1153">
            <v>279300</v>
          </cell>
        </row>
        <row r="1154">
          <cell r="Z1154">
            <v>16</v>
          </cell>
          <cell r="AA1154" t="str">
            <v>Ensayo de percolacion</v>
          </cell>
          <cell r="AB1154" t="str">
            <v>un</v>
          </cell>
          <cell r="AC1154">
            <v>178500</v>
          </cell>
        </row>
        <row r="1155">
          <cell r="Z1155">
            <v>17</v>
          </cell>
          <cell r="AA1155" t="str">
            <v>Consolidacion rapida con descarga, incluye grafica e.vs.log esf.</v>
          </cell>
          <cell r="AB1155" t="str">
            <v>un</v>
          </cell>
          <cell r="AC1155">
            <v>280000</v>
          </cell>
        </row>
        <row r="1156">
          <cell r="Z1156">
            <v>18</v>
          </cell>
          <cell r="AA1156" t="str">
            <v>Consolidacion lenta con descarga, incluye grafica e.vs.log esf y cv.vs.log esf</v>
          </cell>
          <cell r="AB1156" t="str">
            <v>un</v>
          </cell>
          <cell r="AC1156">
            <v>350000</v>
          </cell>
        </row>
        <row r="1157">
          <cell r="Z1157">
            <v>19</v>
          </cell>
          <cell r="AA1157" t="str">
            <v>Consolidacion lenta doble etapa carga, incluye grafica e.vs.log esf y cv.vs.log CSF</v>
          </cell>
          <cell r="AB1157" t="str">
            <v>un</v>
          </cell>
          <cell r="AC1157">
            <v>479300</v>
          </cell>
        </row>
        <row r="1158">
          <cell r="Z1158">
            <v>20</v>
          </cell>
          <cell r="AA1158" t="str">
            <v>Expansion libre en consolidometro o controlada en consolidometro ó presion de expansion en aparato de lambe o en consolidometro</v>
          </cell>
          <cell r="AB1158" t="str">
            <v>un</v>
          </cell>
          <cell r="AC1158">
            <v>179000</v>
          </cell>
        </row>
        <row r="1159">
          <cell r="Z1159">
            <v>21</v>
          </cell>
          <cell r="AA1159" t="str">
            <v>Expansion controlada en consolidometro</v>
          </cell>
          <cell r="AB1159" t="str">
            <v>un</v>
          </cell>
          <cell r="AC1159">
            <v>168600</v>
          </cell>
        </row>
        <row r="1160">
          <cell r="Z1160">
            <v>22</v>
          </cell>
          <cell r="AA1160" t="str">
            <v>Expansion libre en consolidometro</v>
          </cell>
          <cell r="AB1160" t="str">
            <v>un</v>
          </cell>
          <cell r="AC1160">
            <v>118000</v>
          </cell>
        </row>
        <row r="1161">
          <cell r="Z1161">
            <v>23</v>
          </cell>
          <cell r="AA1161" t="str">
            <v>Potencial de expansion en aparato de Lambe</v>
          </cell>
          <cell r="AB1161" t="str">
            <v>un</v>
          </cell>
          <cell r="AC1161">
            <v>244499.99999999997</v>
          </cell>
        </row>
        <row r="1162">
          <cell r="Z1162">
            <v>24</v>
          </cell>
          <cell r="AA1162" t="str">
            <v>Penetrometro manual</v>
          </cell>
          <cell r="AB1162" t="str">
            <v>un</v>
          </cell>
          <cell r="AC1162">
            <v>15000</v>
          </cell>
        </row>
        <row r="1163">
          <cell r="Z1163">
            <v>25</v>
          </cell>
          <cell r="AA1163" t="str">
            <v>Veleta de Laboratorio</v>
          </cell>
          <cell r="AB1163" t="str">
            <v>un</v>
          </cell>
          <cell r="AC1163">
            <v>15000</v>
          </cell>
        </row>
        <row r="1164">
          <cell r="Z1164">
            <v>26</v>
          </cell>
          <cell r="AA1164" t="str">
            <v>CBR- Muestra inalterada con humedad natural, por punto</v>
          </cell>
          <cell r="AB1164" t="str">
            <v>un</v>
          </cell>
          <cell r="AC1164">
            <v>100600</v>
          </cell>
        </row>
        <row r="1165">
          <cell r="Z1165">
            <v>27</v>
          </cell>
          <cell r="AA1165" t="str">
            <v>CBR- Muestra inalterada con inmersion, por punto</v>
          </cell>
          <cell r="AB1165" t="str">
            <v>un</v>
          </cell>
          <cell r="AC1165">
            <v>106700</v>
          </cell>
        </row>
        <row r="1166">
          <cell r="Z1166">
            <v>28</v>
          </cell>
          <cell r="AA1166" t="str">
            <v>CBR- Muestra inalterada con humedad natural e inmersion, por punto</v>
          </cell>
          <cell r="AB1166" t="str">
            <v>un</v>
          </cell>
          <cell r="AC1166">
            <v>150000</v>
          </cell>
        </row>
        <row r="1167">
          <cell r="Z1167">
            <v>29</v>
          </cell>
          <cell r="AA1167" t="str">
            <v>CBR- Material granular - metodo i. siete puntos, sin inmersion</v>
          </cell>
          <cell r="AB1167" t="str">
            <v>un</v>
          </cell>
          <cell r="AC1167">
            <v>300000</v>
          </cell>
        </row>
        <row r="1168">
          <cell r="Z1168">
            <v>30</v>
          </cell>
          <cell r="AA1168" t="str">
            <v>CBR- Material cohesio - metodo ii. Nueve puntos, con inmersion</v>
          </cell>
          <cell r="AB1168" t="str">
            <v>un</v>
          </cell>
          <cell r="AC1168">
            <v>497499.99999999994</v>
          </cell>
        </row>
        <row r="1169">
          <cell r="Z1169">
            <v>31</v>
          </cell>
          <cell r="AA1169" t="str">
            <v>CD - No consolidado No drenado, tiempo de falla hasta 2 horas</v>
          </cell>
          <cell r="AB1169" t="str">
            <v>un</v>
          </cell>
          <cell r="AC1169">
            <v>430999.99999999994</v>
          </cell>
        </row>
        <row r="1170">
          <cell r="Z1170">
            <v>32</v>
          </cell>
          <cell r="AA1170" t="str">
            <v>CD - Consolidado No drenado, fallado en 2 horas</v>
          </cell>
          <cell r="AB1170" t="str">
            <v>un</v>
          </cell>
          <cell r="AC1170">
            <v>579500</v>
          </cell>
        </row>
        <row r="1171">
          <cell r="Z1171">
            <v>33</v>
          </cell>
          <cell r="AA1171" t="str">
            <v>CD - Consolidado, Drenado, tiempo de falla en 5 horas</v>
          </cell>
          <cell r="AB1171" t="str">
            <v>un</v>
          </cell>
          <cell r="AC1171">
            <v>834000</v>
          </cell>
        </row>
        <row r="1172">
          <cell r="Z1172">
            <v>34</v>
          </cell>
          <cell r="AA1172" t="str">
            <v>CD - Precortado, resistencia residual por cada ciclo (con preparacion de muestra y saturacion 24 horas)</v>
          </cell>
          <cell r="AB1172" t="str">
            <v>un</v>
          </cell>
          <cell r="AC1172">
            <v>284800</v>
          </cell>
        </row>
        <row r="1173">
          <cell r="Z1173">
            <v>35</v>
          </cell>
          <cell r="AA1173" t="str">
            <v>CD - suelos NO cohesivos Consolidado  -Drenado (tres ptos)</v>
          </cell>
          <cell r="AB1173" t="str">
            <v>un</v>
          </cell>
          <cell r="AC1173">
            <v>413000</v>
          </cell>
        </row>
        <row r="1174">
          <cell r="Z1174">
            <v>36</v>
          </cell>
          <cell r="AA1174" t="str">
            <v>CD - Suelos cohesivos No consolidado No Drenado UU (tres ptos)</v>
          </cell>
          <cell r="AB1174" t="str">
            <v>un</v>
          </cell>
          <cell r="AC1174">
            <v>273000</v>
          </cell>
        </row>
        <row r="1175">
          <cell r="Z1175">
            <v>37</v>
          </cell>
          <cell r="AA1175" t="str">
            <v>CD - Suelos cohesivos Consolidado No Drenado CU (tres ptos)</v>
          </cell>
          <cell r="AB1175" t="str">
            <v>un</v>
          </cell>
          <cell r="AC1175">
            <v>494900</v>
          </cell>
        </row>
        <row r="1176">
          <cell r="Z1176">
            <v>38</v>
          </cell>
          <cell r="AA1176" t="str">
            <v>Dterminacion de resistencia al corte: metodo del corte directo en suelos cohesivos Consolidado Drenado CD (tres ptos)</v>
          </cell>
          <cell r="AB1176" t="str">
            <v>un</v>
          </cell>
          <cell r="AC1176">
            <v>1650000</v>
          </cell>
        </row>
        <row r="1177">
          <cell r="Z1177">
            <v>39</v>
          </cell>
          <cell r="AA1177" t="str">
            <v>Parametros de resitencia del suelo mediante compresion triaxial: Compresion triaxial estatica No Consolidado No Drenado UU (tres ptos)</v>
          </cell>
          <cell r="AB1177" t="str">
            <v>un</v>
          </cell>
          <cell r="AC1177">
            <v>531000</v>
          </cell>
        </row>
        <row r="1178">
          <cell r="Z1178">
            <v>40</v>
          </cell>
          <cell r="AA1178" t="str">
            <v>Parametros de resitencia del suelo mediante compresion triaxial: Compresion triaxial estatica Consolidado No Drenado CU (tres ptos)</v>
          </cell>
          <cell r="AB1178" t="str">
            <v>un</v>
          </cell>
          <cell r="AC1178">
            <v>871000.00000000012</v>
          </cell>
        </row>
        <row r="1179">
          <cell r="Z1179">
            <v>41</v>
          </cell>
          <cell r="AA1179" t="str">
            <v>Modulo resilente de suelos de subrasante (granulares o cohesivos)</v>
          </cell>
          <cell r="AB1179" t="str">
            <v>un</v>
          </cell>
          <cell r="AC1179">
            <v>788500</v>
          </cell>
        </row>
        <row r="1180">
          <cell r="Z1180">
            <v>42</v>
          </cell>
          <cell r="AA1180" t="str">
            <v>Compresion triaxial ciclica (un pto,incluye consolidacion, saturando la muestra)</v>
          </cell>
          <cell r="AB1180" t="str">
            <v>un</v>
          </cell>
          <cell r="AC1180">
            <v>1146800</v>
          </cell>
        </row>
        <row r="1181">
          <cell r="Z1181">
            <v>43</v>
          </cell>
          <cell r="AA1181" t="str">
            <v>Compresión Inconfinada (tabala, curva CSF - def. Humedad, peso unitario y preparacion de muestra)</v>
          </cell>
          <cell r="AB1181" t="str">
            <v>un</v>
          </cell>
          <cell r="AC1181">
            <v>123500.00000000001</v>
          </cell>
        </row>
        <row r="1182">
          <cell r="Z1182">
            <v>44</v>
          </cell>
          <cell r="AA1182" t="str">
            <v>Compresion triaxial en suelos arcillosos no consolidado no drenado (por pto)</v>
          </cell>
          <cell r="AB1182" t="str">
            <v>un</v>
          </cell>
          <cell r="AC1182">
            <v>423600</v>
          </cell>
        </row>
        <row r="1183">
          <cell r="Z1183">
            <v>45</v>
          </cell>
          <cell r="AA1183" t="str">
            <v>Compresion triaxial en suelos arcillosos consolidado no drenado midiendo presion de poros (por pto)</v>
          </cell>
          <cell r="AB1183" t="str">
            <v>un</v>
          </cell>
          <cell r="AC1183">
            <v>789000</v>
          </cell>
        </row>
        <row r="1184">
          <cell r="Z1184">
            <v>46</v>
          </cell>
          <cell r="AA1184" t="str">
            <v>Compresiopn triaxial en suelos arcillosos Consolidado Drenado (por pto)</v>
          </cell>
          <cell r="AB1184" t="str">
            <v>un</v>
          </cell>
          <cell r="AC1184">
            <v>977000</v>
          </cell>
        </row>
        <row r="1185">
          <cell r="Z1185">
            <v>47</v>
          </cell>
          <cell r="AA1185" t="str">
            <v>Compresion triaxial en suelos arenosos Consolidado Drenado</v>
          </cell>
          <cell r="AB1185" t="str">
            <v>un</v>
          </cell>
          <cell r="AC1185">
            <v>550000</v>
          </cell>
        </row>
        <row r="1186">
          <cell r="Z1186">
            <v>48</v>
          </cell>
          <cell r="AA1186" t="str">
            <v>Medicion de velocidad de onda de cortante o de compresion por medio del Bender Element</v>
          </cell>
          <cell r="AB1186" t="str">
            <v>un</v>
          </cell>
          <cell r="AC1186">
            <v>384800</v>
          </cell>
        </row>
        <row r="1187">
          <cell r="Z1187">
            <v>49</v>
          </cell>
          <cell r="AA1187" t="str">
            <v>Compresion triaxial ciclica con Bender (un pto incluye consolidacion saturando la muestra)</v>
          </cell>
          <cell r="AB1187" t="str">
            <v>un</v>
          </cell>
          <cell r="AC1187">
            <v>1309000</v>
          </cell>
        </row>
        <row r="1188">
          <cell r="Z1188">
            <v>50</v>
          </cell>
          <cell r="AA1188" t="str">
            <v>Rocas - Rotura de granos</v>
          </cell>
          <cell r="AB1188" t="str">
            <v>un</v>
          </cell>
          <cell r="AC1188">
            <v>50500</v>
          </cell>
        </row>
        <row r="1189">
          <cell r="Z1189">
            <v>51</v>
          </cell>
          <cell r="AA1189" t="str">
            <v>Dureza de Rocas con el martillo dSchmidt (10 lecturas)</v>
          </cell>
          <cell r="AB1189" t="str">
            <v>un</v>
          </cell>
          <cell r="AC1189">
            <v>100000</v>
          </cell>
        </row>
        <row r="1190">
          <cell r="Z1190">
            <v>52</v>
          </cell>
          <cell r="AA1190" t="str">
            <v>Carga puntual en rocas (10 fragmentos, no incluye trituracion)</v>
          </cell>
          <cell r="AB1190" t="str">
            <v>un</v>
          </cell>
          <cell r="AC1190">
            <v>91000</v>
          </cell>
        </row>
        <row r="1191">
          <cell r="Z1191">
            <v>53</v>
          </cell>
          <cell r="AA1191" t="str">
            <v>Desleimiento - durabilidad de rocas (metodo del I S R M)</v>
          </cell>
          <cell r="AB1191" t="str">
            <v>un</v>
          </cell>
          <cell r="AC1191">
            <v>101299.99999999999</v>
          </cell>
        </row>
        <row r="1192">
          <cell r="Z1192">
            <v>54</v>
          </cell>
          <cell r="AA1192" t="str">
            <v>Fracturamiento de arena</v>
          </cell>
          <cell r="AB1192" t="str">
            <v>un</v>
          </cell>
          <cell r="AC1192">
            <v>97500</v>
          </cell>
        </row>
        <row r="1193">
          <cell r="Z1193">
            <v>55</v>
          </cell>
          <cell r="AA1193" t="str">
            <v>Indices de forma y fracturacion en rocas</v>
          </cell>
          <cell r="AB1193" t="str">
            <v>un</v>
          </cell>
          <cell r="AC1193">
            <v>153500</v>
          </cell>
        </row>
        <row r="1194">
          <cell r="Z1194">
            <v>56</v>
          </cell>
          <cell r="AA1194" t="str">
            <v>Rocas-Tension indirecta metodo brasilero</v>
          </cell>
          <cell r="AB1194" t="str">
            <v>un</v>
          </cell>
          <cell r="AC1194">
            <v>65000</v>
          </cell>
        </row>
        <row r="1195">
          <cell r="Z1195">
            <v>57</v>
          </cell>
          <cell r="AA1195" t="str">
            <v>Compresion simple en rocas con valor maximo y peso unitario</v>
          </cell>
          <cell r="AB1195" t="str">
            <v>un</v>
          </cell>
          <cell r="AC1195">
            <v>110000.00000000001</v>
          </cell>
        </row>
        <row r="1196">
          <cell r="Z1196">
            <v>58</v>
          </cell>
          <cell r="AA1196" t="str">
            <v>Compresion simple en rocas con medida de deformacion axial (tabla, curva esfuerzo-deformacion y peso unitario)</v>
          </cell>
          <cell r="AB1196" t="str">
            <v>un</v>
          </cell>
          <cell r="AC1196">
            <v>280000</v>
          </cell>
        </row>
        <row r="1197">
          <cell r="Z1197">
            <v>59</v>
          </cell>
          <cell r="AA1197" t="str">
            <v>Compresion simple con medida de deformacion axial y lateral (modulo de elasticidad, ralacion de poisson, tabla, grafica CSF - def. y peso unitario)</v>
          </cell>
          <cell r="AB1197" t="str">
            <v>un</v>
          </cell>
          <cell r="AC1197">
            <v>434999.99999999994</v>
          </cell>
        </row>
        <row r="1198">
          <cell r="Z1198">
            <v>60</v>
          </cell>
          <cell r="AA1198" t="str">
            <v>Compresion triaxial con deformimetros electricos (por pto)</v>
          </cell>
          <cell r="AB1198" t="str">
            <v>un</v>
          </cell>
          <cell r="AC1198">
            <v>966000</v>
          </cell>
        </row>
        <row r="1199">
          <cell r="Z1199">
            <v>61</v>
          </cell>
          <cell r="AA1199" t="str">
            <v>Ultrasonido en rocas</v>
          </cell>
          <cell r="AB1199" t="str">
            <v>un</v>
          </cell>
          <cell r="AC1199">
            <v>150000</v>
          </cell>
        </row>
        <row r="1200">
          <cell r="Z1200">
            <v>62</v>
          </cell>
          <cell r="AA1200" t="str">
            <v>CD - rocas blandas, resistencia residual (con preparacion de muestra, saturadas y consolidada no drenada)</v>
          </cell>
          <cell r="AB1200" t="str">
            <v>un</v>
          </cell>
          <cell r="AC1200">
            <v>262500</v>
          </cell>
        </row>
        <row r="1201">
          <cell r="Z1201">
            <v>63</v>
          </cell>
          <cell r="AA1201" t="str">
            <v>Extraccion de nucleos en rocas-diametro NX y relacion L/D aprox. 2,5</v>
          </cell>
          <cell r="AB1201" t="str">
            <v>un</v>
          </cell>
          <cell r="AC1201">
            <v>200000</v>
          </cell>
        </row>
        <row r="1202">
          <cell r="Z1202">
            <v>64</v>
          </cell>
          <cell r="AA1202" t="str">
            <v>Prepacion de rocas para ensayo de corte directo (por pto)</v>
          </cell>
          <cell r="AB1202" t="str">
            <v>un</v>
          </cell>
          <cell r="AC1202">
            <v>84500</v>
          </cell>
        </row>
        <row r="1203">
          <cell r="Z1203">
            <v>65</v>
          </cell>
          <cell r="AA1203" t="str">
            <v>Peso especifico en asfalto solido</v>
          </cell>
          <cell r="AB1203" t="str">
            <v>un</v>
          </cell>
          <cell r="AC1203">
            <v>38400</v>
          </cell>
        </row>
        <row r="1204">
          <cell r="Z1204">
            <v>66</v>
          </cell>
          <cell r="AA1204" t="str">
            <v>Ductilidad o penetracion o flotacion o punto de ablandamiento en asfaltos</v>
          </cell>
          <cell r="AB1204" t="str">
            <v>un</v>
          </cell>
          <cell r="AC1204">
            <v>90000</v>
          </cell>
        </row>
        <row r="1205">
          <cell r="Z1205">
            <v>67</v>
          </cell>
          <cell r="AA1205" t="str">
            <v>Punto de llama asfalto liquido</v>
          </cell>
          <cell r="AB1205" t="str">
            <v>un</v>
          </cell>
          <cell r="AC1205">
            <v>65000</v>
          </cell>
        </row>
        <row r="1206">
          <cell r="Z1206">
            <v>68</v>
          </cell>
          <cell r="AA1206" t="str">
            <v>Perdidas por calentamiento en asfaltos</v>
          </cell>
          <cell r="AB1206" t="str">
            <v>un</v>
          </cell>
          <cell r="AC1206">
            <v>286000</v>
          </cell>
        </row>
        <row r="1207">
          <cell r="Z1207">
            <v>69</v>
          </cell>
          <cell r="AA1207" t="str">
            <v>Indice de penetracion en asfalto (por pto)</v>
          </cell>
          <cell r="AB1207" t="str">
            <v>un</v>
          </cell>
          <cell r="AC1207">
            <v>63300</v>
          </cell>
        </row>
        <row r="1208">
          <cell r="Z1208">
            <v>70</v>
          </cell>
          <cell r="AA1208" t="str">
            <v>Viscosidad Brookfield a 2 temperaturas</v>
          </cell>
          <cell r="AB1208" t="str">
            <v>un</v>
          </cell>
          <cell r="AC1208">
            <v>231999.99999999997</v>
          </cell>
        </row>
        <row r="1209">
          <cell r="Z1209">
            <v>71</v>
          </cell>
          <cell r="AA1209" t="str">
            <v>Curva geologica</v>
          </cell>
          <cell r="AB1209" t="str">
            <v>un</v>
          </cell>
          <cell r="AC1209">
            <v>505999.99999999994</v>
          </cell>
        </row>
        <row r="1210">
          <cell r="Z1210">
            <v>72</v>
          </cell>
          <cell r="AA1210" t="str">
            <v>Contenido de asfalto en mezclas</v>
          </cell>
          <cell r="AB1210" t="str">
            <v>un</v>
          </cell>
          <cell r="AC1210">
            <v>119800</v>
          </cell>
        </row>
        <row r="1211">
          <cell r="Z1211">
            <v>73</v>
          </cell>
          <cell r="AA1211" t="str">
            <v>Recuperacion de asfalto utilizando rota vapor (incluye pruebas de penetracion, punto de ablandamiento y ductilidad, sobre el asfalto recuperado)</v>
          </cell>
          <cell r="AB1211" t="str">
            <v>un</v>
          </cell>
          <cell r="AC1211">
            <v>445300.00000000006</v>
          </cell>
        </row>
        <row r="1212">
          <cell r="Z1212">
            <v>74</v>
          </cell>
          <cell r="AA1212" t="str">
            <v>Adherencia en bandeja de mezclas asfalticas</v>
          </cell>
          <cell r="AB1212" t="str">
            <v>un</v>
          </cell>
          <cell r="AC1212">
            <v>91000</v>
          </cell>
        </row>
        <row r="1213">
          <cell r="Z1213">
            <v>75</v>
          </cell>
          <cell r="AA1213" t="str">
            <v>Peso especifico metodo Rice (por cada contenido de asflato)</v>
          </cell>
          <cell r="AB1213" t="str">
            <v>un</v>
          </cell>
          <cell r="AC1213">
            <v>80900</v>
          </cell>
        </row>
        <row r="1214">
          <cell r="Z1214">
            <v>76</v>
          </cell>
          <cell r="AA1214" t="str">
            <v>Cubrimiento de los agregados con materiales asfalticos en presencia de agua</v>
          </cell>
          <cell r="AB1214" t="str">
            <v>un</v>
          </cell>
          <cell r="AC1214">
            <v>130000</v>
          </cell>
        </row>
        <row r="1215">
          <cell r="Z1215">
            <v>77</v>
          </cell>
          <cell r="AA1215" t="str">
            <v>Peso unitario briqueta o bloque - mezclas asfalticas</v>
          </cell>
          <cell r="AB1215" t="str">
            <v>un</v>
          </cell>
          <cell r="AC1215">
            <v>26000</v>
          </cell>
        </row>
        <row r="1216">
          <cell r="Z1216">
            <v>78</v>
          </cell>
          <cell r="AA1216" t="str">
            <v>Estabilidad y flujo Marshall una briqueta - mezclas asfalticas</v>
          </cell>
          <cell r="AB1216" t="str">
            <v>un</v>
          </cell>
          <cell r="AC1216">
            <v>45000</v>
          </cell>
        </row>
        <row r="1217">
          <cell r="Z1217">
            <v>79</v>
          </cell>
          <cell r="AA1217" t="str">
            <v>Preparacion de una briqueta - mezclas asfalticas</v>
          </cell>
          <cell r="AB1217" t="str">
            <v>un</v>
          </cell>
          <cell r="AC1217">
            <v>56499.999999999993</v>
          </cell>
        </row>
        <row r="1218">
          <cell r="Z1218">
            <v>80</v>
          </cell>
          <cell r="AA1218" t="str">
            <v>Diseño Marshall de concreto asfaltico</v>
          </cell>
          <cell r="AB1218" t="str">
            <v>un</v>
          </cell>
          <cell r="AC1218">
            <v>847000.00000000012</v>
          </cell>
        </row>
        <row r="1219">
          <cell r="Z1219">
            <v>81</v>
          </cell>
          <cell r="AA1219" t="str">
            <v>inmersion compresion en mezclas asfalticas</v>
          </cell>
          <cell r="AB1219" t="str">
            <v>un</v>
          </cell>
          <cell r="AC1219">
            <v>842500.00000000012</v>
          </cell>
        </row>
        <row r="1220">
          <cell r="Z1220">
            <v>82</v>
          </cell>
          <cell r="AA1220" t="str">
            <v>Extraccion de nucleo de pavimento asfaltico (no incluye transporte)</v>
          </cell>
          <cell r="AB1220" t="str">
            <v>un</v>
          </cell>
          <cell r="AC1220">
            <v>130000</v>
          </cell>
        </row>
        <row r="1221">
          <cell r="Z1221">
            <v>83</v>
          </cell>
          <cell r="AA1221" t="str">
            <v>Granulometria de material asfaltico recuperado</v>
          </cell>
          <cell r="AB1221" t="str">
            <v>un</v>
          </cell>
          <cell r="AC1221">
            <v>62000</v>
          </cell>
        </row>
        <row r="1222">
          <cell r="Z1222">
            <v>84</v>
          </cell>
          <cell r="AA1222" t="str">
            <v>FWD (incluye logistica para la toma de datos e informe con deflexiones corregidas por carga y temperatura</v>
          </cell>
          <cell r="AB1222" t="str">
            <v>Dia</v>
          </cell>
          <cell r="AC1222">
            <v>4950000</v>
          </cell>
        </row>
        <row r="1223">
          <cell r="Z1223">
            <v>85</v>
          </cell>
          <cell r="AA1223" t="str">
            <v>Georadar (incluye logistica para la toma de datos e informe co9n interpretacion de espesores)</v>
          </cell>
          <cell r="AB1223" t="str">
            <v>Dia</v>
          </cell>
          <cell r="AC1223">
            <v>7984000</v>
          </cell>
        </row>
        <row r="1224">
          <cell r="Z1224">
            <v>86</v>
          </cell>
          <cell r="AA1224" t="str">
            <v>Determinación de propiedades físicas de agregados. Pruebas físicas de muestra de grava o arena, incluye: granulometría, peso específico, absorción, pesos volumétricos suelto y varillado, materia orgánica y pérdida por lavado</v>
          </cell>
          <cell r="AB1224" t="str">
            <v>un</v>
          </cell>
          <cell r="AC1224">
            <v>288200</v>
          </cell>
        </row>
        <row r="1225">
          <cell r="Z1225">
            <v>87</v>
          </cell>
          <cell r="AA1225" t="str">
            <v xml:space="preserve">Prueba de abrasión, maquina de los ángeles. </v>
          </cell>
          <cell r="AB1225" t="str">
            <v>un</v>
          </cell>
          <cell r="AC1225">
            <v>99000</v>
          </cell>
        </row>
        <row r="1226">
          <cell r="Z1226">
            <v>88</v>
          </cell>
          <cell r="AA1226" t="str">
            <v xml:space="preserve">Límites de consistencia y contracción lineal. </v>
          </cell>
          <cell r="AB1226" t="str">
            <v>un</v>
          </cell>
          <cell r="AC1226">
            <v>50700</v>
          </cell>
        </row>
        <row r="1227">
          <cell r="Z1227">
            <v>89</v>
          </cell>
          <cell r="AA1227" t="str">
            <v xml:space="preserve">Equivalentes de arena. </v>
          </cell>
          <cell r="AB1227" t="str">
            <v>un</v>
          </cell>
          <cell r="AC1227">
            <v>63300</v>
          </cell>
        </row>
        <row r="1228">
          <cell r="Z1228">
            <v>90</v>
          </cell>
          <cell r="AA1228" t="str">
            <v xml:space="preserve">Coeficiente de forma. </v>
          </cell>
          <cell r="AB1228" t="str">
            <v>un</v>
          </cell>
          <cell r="AC1228">
            <v>150000</v>
          </cell>
        </row>
        <row r="1229">
          <cell r="Z1229">
            <v>91</v>
          </cell>
          <cell r="AA1229" t="str">
            <v xml:space="preserve">Partículas planas y alargadas. </v>
          </cell>
          <cell r="AB1229" t="str">
            <v>un</v>
          </cell>
          <cell r="AC1229">
            <v>90100</v>
          </cell>
        </row>
        <row r="1230">
          <cell r="Z1230">
            <v>92</v>
          </cell>
          <cell r="AA1230" t="str">
            <v xml:space="preserve">Efecto de materia orgánica. </v>
          </cell>
          <cell r="AB1230" t="str">
            <v>un</v>
          </cell>
          <cell r="AC1230">
            <v>90000</v>
          </cell>
        </row>
        <row r="1231">
          <cell r="Z1231">
            <v>93</v>
          </cell>
          <cell r="AA1231" t="str">
            <v xml:space="preserve">Análisis Petrográficos. </v>
          </cell>
          <cell r="AB1231" t="str">
            <v>un</v>
          </cell>
          <cell r="AC1231">
            <v>714000</v>
          </cell>
        </row>
        <row r="1232">
          <cell r="Z1232">
            <v>94</v>
          </cell>
          <cell r="AA1232" t="str">
            <v>Determinación del contenido de sales solubles en agua (cloruros y sulfatos).</v>
          </cell>
          <cell r="AB1232" t="str">
            <v>un</v>
          </cell>
          <cell r="AC1232">
            <v>150000</v>
          </cell>
        </row>
        <row r="1233">
          <cell r="Z1233">
            <v>95</v>
          </cell>
          <cell r="AA1233" t="str">
            <v xml:space="preserve">Reactividad potencial (Método Químico). </v>
          </cell>
          <cell r="AB1233" t="str">
            <v>un</v>
          </cell>
          <cell r="AC1233">
            <v>135000</v>
          </cell>
        </row>
        <row r="1234">
          <cell r="Z1234">
            <v>96</v>
          </cell>
          <cell r="AA1234" t="str">
            <v xml:space="preserve">Reactividad potencial (Método de las barras de mortero). </v>
          </cell>
          <cell r="AB1234" t="str">
            <v>un</v>
          </cell>
          <cell r="AC1234">
            <v>350000</v>
          </cell>
        </row>
        <row r="1235">
          <cell r="Z1235">
            <v>97</v>
          </cell>
          <cell r="AA1235" t="str">
            <v xml:space="preserve">Intemperismo acelerado. </v>
          </cell>
          <cell r="AB1235" t="str">
            <v>un</v>
          </cell>
          <cell r="AC1235">
            <v>250000</v>
          </cell>
        </row>
        <row r="1236">
          <cell r="Z1236">
            <v>98</v>
          </cell>
          <cell r="AA1236" t="str">
            <v xml:space="preserve">Determinación de grumos de arcilla y partículas deleznables. </v>
          </cell>
          <cell r="AB1236" t="str">
            <v>un</v>
          </cell>
          <cell r="AC1236">
            <v>75400</v>
          </cell>
        </row>
        <row r="1237">
          <cell r="Z1237">
            <v>99</v>
          </cell>
          <cell r="AA1237" t="str">
            <v xml:space="preserve">Determinación de partículas ligeras. </v>
          </cell>
          <cell r="AB1237" t="str">
            <v>un</v>
          </cell>
          <cell r="AC1237">
            <v>67100</v>
          </cell>
        </row>
        <row r="1238">
          <cell r="Z1238">
            <v>100</v>
          </cell>
          <cell r="AA1238" t="str">
            <v xml:space="preserve">Determinación del contenido de aire. </v>
          </cell>
          <cell r="AB1238" t="str">
            <v>un</v>
          </cell>
          <cell r="AC1238">
            <v>120000</v>
          </cell>
        </row>
        <row r="1239">
          <cell r="Z1239">
            <v>101</v>
          </cell>
          <cell r="AA1239" t="str">
            <v>Muestreo de Agua ACEITES Y GRASAS (Incluye personal para toma de muestras, equipos, tecnicos que instalaran los equipos, desplazamientos, analisis de laboratorio, informe final)</v>
          </cell>
          <cell r="AB1239" t="str">
            <v>Punto</v>
          </cell>
          <cell r="AC1239">
            <v>139000</v>
          </cell>
        </row>
        <row r="1240">
          <cell r="Z1240">
            <v>102</v>
          </cell>
          <cell r="AA1240" t="str">
            <v>Muestreo de Agua DEMANDA QUIMICA DE OXIGENO (Incluye personal para toma de muestras, equipos, tecnicos que instalaran los equipos, desplazamientos, analisis de laboratorio, informe final)</v>
          </cell>
          <cell r="AB1240" t="str">
            <v>Punto</v>
          </cell>
          <cell r="AC1240">
            <v>126000</v>
          </cell>
        </row>
        <row r="1241">
          <cell r="Z1241">
            <v>103</v>
          </cell>
          <cell r="AA1241" t="str">
            <v>Muestreo de Agua DEMANDA BIOLOGICA DE OXIGENO - DBO (Incluye personal para toma de muestras, equipos, tecnicos que instalaran los equipos, desplazamientos, analisis de laboratorio, informe final)</v>
          </cell>
          <cell r="AB1241" t="str">
            <v>Punto</v>
          </cell>
          <cell r="AC1241">
            <v>222200</v>
          </cell>
        </row>
        <row r="1242">
          <cell r="Z1242">
            <v>104</v>
          </cell>
          <cell r="AA1242" t="str">
            <v>Muestreo de Agua OXIGENO DISUELTO (Incluye personal para toma de muestras, equipos, tecnicos que instalaran los equipos, desplazamientos, analisis de laboratorio, informe final)</v>
          </cell>
          <cell r="AB1242" t="str">
            <v>Punto</v>
          </cell>
          <cell r="AC1242">
            <v>85000</v>
          </cell>
        </row>
        <row r="1243">
          <cell r="Z1243">
            <v>105</v>
          </cell>
          <cell r="AA1243" t="str">
            <v>Muestreo de Agua SOLIDOS DISUELTOS (Incluye personal para toma de muestras, equipos, tecnicos que instalaran los equipos, desplazamientos, analisis de laboratorio, informe final)</v>
          </cell>
          <cell r="AB1243" t="str">
            <v>Punto</v>
          </cell>
          <cell r="AC1243">
            <v>73300</v>
          </cell>
        </row>
        <row r="1244">
          <cell r="Z1244">
            <v>106</v>
          </cell>
          <cell r="AA1244" t="str">
            <v>Muestreo de Agua SOLIDOS SEDIMENTABLES (Incluye personal para toma de muestras, equipos, tecnicos que instalaran los equipos, desplazamientos, analisis de laboratorio, informe final)</v>
          </cell>
          <cell r="AB1244" t="str">
            <v>Punto</v>
          </cell>
          <cell r="AC1244">
            <v>76300</v>
          </cell>
        </row>
        <row r="1245">
          <cell r="Z1245">
            <v>107</v>
          </cell>
          <cell r="AA1245" t="str">
            <v>Muestreo de Agua TURBIEDAD (Incluye personal para toma de muestras, equipos, tecnicos que instalaran los equipos, desplazamientos, analisis de laboratorio, informe final)</v>
          </cell>
          <cell r="AB1245" t="str">
            <v>Punto</v>
          </cell>
          <cell r="AC1245">
            <v>67300</v>
          </cell>
        </row>
        <row r="1246">
          <cell r="Z1246">
            <v>108</v>
          </cell>
          <cell r="AA1246" t="str">
            <v>Muestreo de Agua PH (Incluye personal para toma de muestras, equipos, tecnicos que instalaran los equipos, desplazamientos, analisis de laboratorio, informe final)</v>
          </cell>
          <cell r="AB1246" t="str">
            <v>Punto</v>
          </cell>
          <cell r="AC1246">
            <v>62000</v>
          </cell>
        </row>
        <row r="1247">
          <cell r="Z1247">
            <v>109</v>
          </cell>
          <cell r="AA1247" t="str">
            <v>Muestreo de Agua SOLIDOS SUSPENDIDOS TOTALES (Incluye personal para toma de muestras, equipos, tecnicos que instalaran los equipos, desplazamientos, analisis de laboratorio, informe final)</v>
          </cell>
          <cell r="AB1247" t="str">
            <v>Punto</v>
          </cell>
          <cell r="AC1247">
            <v>76300</v>
          </cell>
        </row>
        <row r="1248">
          <cell r="Z1248">
            <v>110</v>
          </cell>
          <cell r="AA1248" t="str">
            <v>Muestreo PUNTUAL de Agua (Incluye personal para toma de muestras, equipos, tecnicos que instalaran los equipos, desplazamientos, analisis de laboratorio, informe final)</v>
          </cell>
          <cell r="AB1248" t="str">
            <v>Punto</v>
          </cell>
          <cell r="AC1248">
            <v>782800</v>
          </cell>
        </row>
        <row r="1249">
          <cell r="Z1249">
            <v>111</v>
          </cell>
          <cell r="AA1249" t="str">
            <v>Muestreo COMPUESTO de Agua (Incluye personal para toma de muestras, equipos, tecnicos que instalaran los equipos, desplazamientos, analisis de laboratorio, informe final)</v>
          </cell>
          <cell r="AB1249" t="str">
            <v>Punto</v>
          </cell>
          <cell r="AC1249">
            <v>1132800</v>
          </cell>
        </row>
        <row r="1250">
          <cell r="Z1250">
            <v>112</v>
          </cell>
          <cell r="AA1250" t="str">
            <v>Muestreo de Ruido en dos periodos (diurno y nocturno) en día laboral y festivo. (Incluye personal para toma de muestras, equipos, tecnicos para toma de muestras, desplazamientos, informe final). No tiene limite de puntos de muestreo.</v>
          </cell>
          <cell r="AB1250" t="str">
            <v>Muestreo</v>
          </cell>
          <cell r="AC1250">
            <v>5100000</v>
          </cell>
        </row>
        <row r="1251">
          <cell r="Z1251">
            <v>113</v>
          </cell>
          <cell r="AA1251" t="str">
            <v>Mapa de Ruido</v>
          </cell>
          <cell r="AB1251" t="str">
            <v>Mapa</v>
          </cell>
          <cell r="AC1251">
            <v>5100000</v>
          </cell>
        </row>
        <row r="1252">
          <cell r="Z1252">
            <v>114</v>
          </cell>
          <cell r="AA1252" t="str">
            <v>Muestreo de Aire (por dia-por estacion) PM10 - 1 estacion (Incluye personal para toma de muestras, equipos, tecnicos que instalaran los equipos, desplazamientos, analisis de laboratorio, informe final)</v>
          </cell>
          <cell r="AB1252" t="str">
            <v>Muestra / Dia</v>
          </cell>
          <cell r="AC1252">
            <v>846000.00000000012</v>
          </cell>
        </row>
        <row r="1253">
          <cell r="Z1253">
            <v>115</v>
          </cell>
          <cell r="AA1253" t="str">
            <v>Muestreo de Aire (por dia-por estacion) TSP - 1 estacion (Incluye personal para toma de muestras, equipos, tecnicos que instalaran los equipos, desplazamientos, analisis de laboratorio, informe final)</v>
          </cell>
          <cell r="AB1253" t="str">
            <v>Muestra / Dia</v>
          </cell>
          <cell r="AC1253">
            <v>1500000</v>
          </cell>
        </row>
        <row r="1254">
          <cell r="Z1254">
            <v>116</v>
          </cell>
          <cell r="AA1254" t="str">
            <v>Muestreo de Aire (por dia-por estacion) CO - 1 estacion (Incluye personal para toma de muestras, equipos, tecnicos que instalaran los equipos, desplazamientos, analisis de laboratorio, informe final)</v>
          </cell>
          <cell r="AB1254" t="str">
            <v>Muestra / Dia</v>
          </cell>
          <cell r="AC1254">
            <v>151900</v>
          </cell>
        </row>
        <row r="1255">
          <cell r="Z1255">
            <v>117</v>
          </cell>
          <cell r="AA1255" t="str">
            <v>Muestreo de Aire (por dia-por estacion) NOx - 1 estacion (Incluye personal para toma de muestras, equipos, tecnicos que instalaran los equipos, desplazamientos, analisis de laboratorio, informe final)</v>
          </cell>
          <cell r="AB1255" t="str">
            <v>Muestra / Dia</v>
          </cell>
          <cell r="AC1255">
            <v>409999.99999999994</v>
          </cell>
        </row>
        <row r="1256">
          <cell r="Z1256">
            <v>118</v>
          </cell>
          <cell r="AA1256" t="str">
            <v>Muestreo de Aire (por dia-por estacion) SOx - 1 estacion (Incluye personal para toma de muestras, equipos, tecnicos que instalaran los equipos, desplazamientos, analisis de laboratorio, informe final)</v>
          </cell>
          <cell r="AB1256" t="str">
            <v>Muestra / Dia</v>
          </cell>
          <cell r="AC1256">
            <v>640000</v>
          </cell>
        </row>
        <row r="1257">
          <cell r="Z1257">
            <v>119</v>
          </cell>
          <cell r="AA1257" t="str">
            <v>Modelacion de contaminantes (modelo avalado por EPA)</v>
          </cell>
          <cell r="AB1257" t="str">
            <v>Modelo</v>
          </cell>
          <cell r="AC1257">
            <v>3500000</v>
          </cell>
        </row>
        <row r="1258">
          <cell r="Z1258">
            <v>120</v>
          </cell>
          <cell r="AA1258" t="str">
            <v>Estimacion de resistencia del concreto con esclerometro</v>
          </cell>
          <cell r="AB1258" t="str">
            <v>un</v>
          </cell>
          <cell r="AC1258">
            <v>33800</v>
          </cell>
        </row>
        <row r="1259">
          <cell r="Z1259">
            <v>121</v>
          </cell>
          <cell r="AA1259" t="str">
            <v>Medicion de espesor de elementos metalicos por ultrasonido</v>
          </cell>
          <cell r="AB1259" t="str">
            <v>un</v>
          </cell>
          <cell r="AC1259">
            <v>81100</v>
          </cell>
        </row>
        <row r="1260">
          <cell r="Z1260">
            <v>122</v>
          </cell>
          <cell r="AA1260" t="str">
            <v>Deteccion de refuerzo con PS20</v>
          </cell>
          <cell r="AB1260" t="str">
            <v>Dia</v>
          </cell>
          <cell r="AC1260">
            <v>228300</v>
          </cell>
        </row>
        <row r="1261">
          <cell r="Z1261">
            <v>123</v>
          </cell>
          <cell r="AA1261" t="str">
            <v>Deteccion de l refuerzo utilizando FERROSCAN (lectura por elemento)</v>
          </cell>
          <cell r="AB1261" t="str">
            <v>un</v>
          </cell>
          <cell r="AC1261">
            <v>226500</v>
          </cell>
        </row>
        <row r="1262">
          <cell r="Z1262">
            <v>124</v>
          </cell>
          <cell r="AA1262" t="str">
            <v>Deteccion de l refuerzo utilizando FERROSCAN (por dia)</v>
          </cell>
          <cell r="AB1262" t="str">
            <v>Dia</v>
          </cell>
          <cell r="AC1262">
            <v>567000</v>
          </cell>
        </row>
        <row r="1263">
          <cell r="Z1263">
            <v>125</v>
          </cell>
          <cell r="AA1263" t="str">
            <v>Profundidad de carbonatacion</v>
          </cell>
          <cell r="AB1263" t="str">
            <v>un</v>
          </cell>
          <cell r="AC1263">
            <v>29099.999999999996</v>
          </cell>
        </row>
        <row r="1264">
          <cell r="Z1264">
            <v>126</v>
          </cell>
          <cell r="AA1264" t="str">
            <v>Extraccion de nucleos de concreto (Ø= 2",3", 4" y 6")</v>
          </cell>
          <cell r="AB1264" t="str">
            <v>un</v>
          </cell>
          <cell r="AC1264">
            <v>180000</v>
          </cell>
        </row>
        <row r="1265">
          <cell r="Z1265">
            <v>127</v>
          </cell>
          <cell r="AA1265" t="str">
            <v>Extraccion de nucleos de concreto asfaltico (Ø= 2",3", 4" y 6")</v>
          </cell>
          <cell r="AB1265" t="str">
            <v>un</v>
          </cell>
          <cell r="AC1265">
            <v>85000</v>
          </cell>
        </row>
        <row r="1266">
          <cell r="Z1266">
            <v>128</v>
          </cell>
          <cell r="AA1266" t="str">
            <v>Relleno de hueco nucleo extraido</v>
          </cell>
          <cell r="AB1266" t="str">
            <v>un</v>
          </cell>
          <cell r="AC1266">
            <v>70100</v>
          </cell>
        </row>
        <row r="1267">
          <cell r="Z1267">
            <v>129</v>
          </cell>
          <cell r="AA1267" t="str">
            <v>Regatas para deteccion de refuerzo</v>
          </cell>
          <cell r="AB1267" t="str">
            <v>ml</v>
          </cell>
          <cell r="AC1267">
            <v>60000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ENERAL"/>
      <sheetName val="MATERIALES"/>
      <sheetName val="Hoja1"/>
    </sheetNames>
    <sheetDataSet>
      <sheetData sheetId="0">
        <row r="1">
          <cell r="A1" t="str">
            <v>PRESUPUESTO DE OBRA</v>
          </cell>
        </row>
      </sheetData>
      <sheetData sheetId="1">
        <row r="1">
          <cell r="G1" t="str">
            <v>Ref.</v>
          </cell>
          <cell r="H1" t="str">
            <v>DESCRIPCION</v>
          </cell>
          <cell r="I1" t="str">
            <v xml:space="preserve">UNIDAD </v>
          </cell>
          <cell r="J1" t="str">
            <v>VR UNITARIO</v>
          </cell>
        </row>
        <row r="2">
          <cell r="G2" t="str">
            <v>E1</v>
          </cell>
          <cell r="H2" t="str">
            <v>RETROEXCAVADORA</v>
          </cell>
          <cell r="I2" t="str">
            <v>HR</v>
          </cell>
          <cell r="J2">
            <v>100000</v>
          </cell>
        </row>
        <row r="3">
          <cell r="G3" t="str">
            <v>E2</v>
          </cell>
          <cell r="H3" t="str">
            <v>VOLQUETA 5M3</v>
          </cell>
          <cell r="I3" t="str">
            <v>VJ</v>
          </cell>
          <cell r="J3">
            <v>70000</v>
          </cell>
        </row>
        <row r="4">
          <cell r="G4" t="str">
            <v>E3</v>
          </cell>
          <cell r="H4" t="str">
            <v>PLACA VIBRATORIA, INCLUYE COMBUSTIBLE</v>
          </cell>
          <cell r="I4" t="str">
            <v>DIA</v>
          </cell>
          <cell r="J4">
            <v>45000</v>
          </cell>
        </row>
        <row r="5">
          <cell r="G5" t="str">
            <v>E4</v>
          </cell>
          <cell r="H5" t="str">
            <v>CAMILLA</v>
          </cell>
          <cell r="I5" t="str">
            <v>DIA</v>
          </cell>
          <cell r="J5">
            <v>250</v>
          </cell>
        </row>
        <row r="6">
          <cell r="G6" t="str">
            <v>E5</v>
          </cell>
          <cell r="H6" t="str">
            <v>CERCHA</v>
          </cell>
          <cell r="I6" t="str">
            <v>DIA</v>
          </cell>
          <cell r="J6">
            <v>250</v>
          </cell>
        </row>
        <row r="7">
          <cell r="G7" t="str">
            <v>E6</v>
          </cell>
          <cell r="H7" t="str">
            <v>PARAL</v>
          </cell>
          <cell r="I7" t="str">
            <v>DIA</v>
          </cell>
          <cell r="J7">
            <v>250</v>
          </cell>
        </row>
        <row r="8">
          <cell r="G8" t="str">
            <v>E7</v>
          </cell>
          <cell r="H8" t="str">
            <v>VIBRADOR DE CONCRETO INCLUYE COMBUSTIBLE</v>
          </cell>
          <cell r="I8" t="str">
            <v>DIA</v>
          </cell>
          <cell r="J8">
            <v>60000</v>
          </cell>
        </row>
        <row r="9">
          <cell r="G9" t="str">
            <v>E8</v>
          </cell>
          <cell r="H9" t="str">
            <v>FORMALETA PEDESTAL</v>
          </cell>
          <cell r="I9" t="str">
            <v>UND</v>
          </cell>
          <cell r="J9">
            <v>12000</v>
          </cell>
        </row>
        <row r="10">
          <cell r="G10" t="str">
            <v>E9</v>
          </cell>
          <cell r="H10" t="str">
            <v>FORMALETA CAJA</v>
          </cell>
          <cell r="I10" t="str">
            <v>UND</v>
          </cell>
          <cell r="J10">
            <v>10000</v>
          </cell>
        </row>
        <row r="11">
          <cell r="G11" t="str">
            <v>E10</v>
          </cell>
          <cell r="H11" t="str">
            <v>PULIDORA 7" NO INCLUYE DISCO</v>
          </cell>
          <cell r="I11" t="str">
            <v>DIA</v>
          </cell>
          <cell r="J11">
            <v>11500</v>
          </cell>
        </row>
        <row r="12">
          <cell r="G12" t="str">
            <v>E11</v>
          </cell>
          <cell r="H12" t="str">
            <v>PLANTA DE EMERGENCIA</v>
          </cell>
          <cell r="I12" t="str">
            <v>DIA</v>
          </cell>
          <cell r="J12">
            <v>50000</v>
          </cell>
        </row>
        <row r="13">
          <cell r="G13" t="str">
            <v>E12</v>
          </cell>
          <cell r="H13" t="str">
            <v>COMPRESOR</v>
          </cell>
          <cell r="I13" t="str">
            <v>DIA</v>
          </cell>
          <cell r="J13">
            <v>40000</v>
          </cell>
        </row>
        <row r="14">
          <cell r="G14" t="str">
            <v>E13</v>
          </cell>
          <cell r="H14" t="str">
            <v>MEZCLADORA INCLUYE COMBUSTIBLE</v>
          </cell>
          <cell r="I14" t="str">
            <v>DIA</v>
          </cell>
          <cell r="J14">
            <v>70000</v>
          </cell>
        </row>
        <row r="15">
          <cell r="G15" t="str">
            <v>E14</v>
          </cell>
          <cell r="H15" t="str">
            <v>FORMALETA MADERA</v>
          </cell>
          <cell r="I15" t="str">
            <v>M2</v>
          </cell>
          <cell r="J15">
            <v>37565</v>
          </cell>
        </row>
        <row r="16">
          <cell r="G16" t="str">
            <v>E15</v>
          </cell>
          <cell r="H16" t="str">
            <v>FORMALETA POZO</v>
          </cell>
          <cell r="I16" t="str">
            <v>GL</v>
          </cell>
          <cell r="J16">
            <v>56500</v>
          </cell>
        </row>
        <row r="17">
          <cell r="G17" t="str">
            <v>E16</v>
          </cell>
          <cell r="H17" t="str">
            <v>ANDAMIO TUBULAR. 1.5 x 1.5 SECCIÓN</v>
          </cell>
          <cell r="I17" t="str">
            <v>DIA</v>
          </cell>
          <cell r="J17">
            <v>1750</v>
          </cell>
        </row>
        <row r="18">
          <cell r="G18" t="str">
            <v>E17</v>
          </cell>
          <cell r="H18" t="str">
            <v>FORMALETA PARA PLACA (20 dias)</v>
          </cell>
          <cell r="I18" t="str">
            <v>M2</v>
          </cell>
          <cell r="J18">
            <v>13410</v>
          </cell>
        </row>
        <row r="19">
          <cell r="G19" t="str">
            <v>E18</v>
          </cell>
          <cell r="H19">
            <v>0</v>
          </cell>
          <cell r="I19">
            <v>0</v>
          </cell>
          <cell r="J19">
            <v>0</v>
          </cell>
        </row>
        <row r="20">
          <cell r="G20" t="str">
            <v>E19</v>
          </cell>
          <cell r="H20">
            <v>0</v>
          </cell>
          <cell r="I20">
            <v>0</v>
          </cell>
          <cell r="J20">
            <v>0</v>
          </cell>
        </row>
        <row r="21">
          <cell r="G21" t="str">
            <v>E20</v>
          </cell>
          <cell r="H21">
            <v>0</v>
          </cell>
          <cell r="I21">
            <v>0</v>
          </cell>
          <cell r="J21">
            <v>0</v>
          </cell>
        </row>
        <row r="22">
          <cell r="G22" t="str">
            <v>E21</v>
          </cell>
          <cell r="H22">
            <v>0</v>
          </cell>
          <cell r="I22">
            <v>0</v>
          </cell>
          <cell r="J22">
            <v>0</v>
          </cell>
        </row>
        <row r="23">
          <cell r="G23" t="str">
            <v>E22</v>
          </cell>
          <cell r="H23">
            <v>0</v>
          </cell>
          <cell r="I23">
            <v>0</v>
          </cell>
          <cell r="J23">
            <v>0</v>
          </cell>
        </row>
        <row r="24">
          <cell r="G24" t="str">
            <v>E23</v>
          </cell>
          <cell r="H24">
            <v>0</v>
          </cell>
          <cell r="I24">
            <v>0</v>
          </cell>
          <cell r="J24">
            <v>0</v>
          </cell>
        </row>
        <row r="25">
          <cell r="G25" t="str">
            <v>E24</v>
          </cell>
          <cell r="H25">
            <v>0</v>
          </cell>
          <cell r="I25">
            <v>0</v>
          </cell>
          <cell r="J25">
            <v>0</v>
          </cell>
        </row>
        <row r="26">
          <cell r="G26" t="str">
            <v>E25</v>
          </cell>
          <cell r="H26">
            <v>0</v>
          </cell>
          <cell r="I26">
            <v>0</v>
          </cell>
          <cell r="J26">
            <v>0</v>
          </cell>
        </row>
        <row r="27">
          <cell r="G27" t="str">
            <v>E26</v>
          </cell>
          <cell r="H27">
            <v>0</v>
          </cell>
          <cell r="I27">
            <v>0</v>
          </cell>
          <cell r="J27">
            <v>0</v>
          </cell>
        </row>
        <row r="28">
          <cell r="G28" t="str">
            <v>E27</v>
          </cell>
          <cell r="H28">
            <v>0</v>
          </cell>
          <cell r="I28">
            <v>0</v>
          </cell>
          <cell r="J28">
            <v>0</v>
          </cell>
        </row>
        <row r="29">
          <cell r="G29" t="str">
            <v>E28</v>
          </cell>
          <cell r="H29">
            <v>0</v>
          </cell>
          <cell r="I29">
            <v>0</v>
          </cell>
          <cell r="J29">
            <v>0</v>
          </cell>
        </row>
        <row r="30">
          <cell r="G30" t="str">
            <v>E29</v>
          </cell>
          <cell r="H30">
            <v>0</v>
          </cell>
          <cell r="I30">
            <v>0</v>
          </cell>
          <cell r="J30">
            <v>0</v>
          </cell>
        </row>
        <row r="31">
          <cell r="G31" t="str">
            <v>E30</v>
          </cell>
          <cell r="H31">
            <v>0</v>
          </cell>
          <cell r="I31">
            <v>0</v>
          </cell>
          <cell r="J31">
            <v>0</v>
          </cell>
        </row>
        <row r="32">
          <cell r="G32" t="str">
            <v>E31</v>
          </cell>
          <cell r="H32">
            <v>0</v>
          </cell>
          <cell r="I32">
            <v>0</v>
          </cell>
          <cell r="J32">
            <v>0</v>
          </cell>
        </row>
        <row r="33">
          <cell r="G33" t="str">
            <v>E32</v>
          </cell>
          <cell r="H33">
            <v>0</v>
          </cell>
          <cell r="I33">
            <v>0</v>
          </cell>
          <cell r="J33">
            <v>0</v>
          </cell>
        </row>
        <row r="34">
          <cell r="G34" t="str">
            <v>E33</v>
          </cell>
          <cell r="H34">
            <v>0</v>
          </cell>
          <cell r="I34">
            <v>0</v>
          </cell>
          <cell r="J34">
            <v>0</v>
          </cell>
        </row>
        <row r="35">
          <cell r="G35" t="str">
            <v>E34</v>
          </cell>
          <cell r="H35">
            <v>0</v>
          </cell>
          <cell r="I35">
            <v>0</v>
          </cell>
          <cell r="J35">
            <v>0</v>
          </cell>
        </row>
        <row r="36">
          <cell r="G36" t="str">
            <v>E35</v>
          </cell>
          <cell r="H36">
            <v>0</v>
          </cell>
          <cell r="I36">
            <v>0</v>
          </cell>
          <cell r="J36">
            <v>0</v>
          </cell>
        </row>
        <row r="37">
          <cell r="G37" t="str">
            <v>E36</v>
          </cell>
          <cell r="H37">
            <v>0</v>
          </cell>
          <cell r="I37">
            <v>0</v>
          </cell>
          <cell r="J37">
            <v>0</v>
          </cell>
        </row>
        <row r="38">
          <cell r="G38" t="str">
            <v>E37</v>
          </cell>
          <cell r="H38">
            <v>0</v>
          </cell>
          <cell r="I38">
            <v>0</v>
          </cell>
          <cell r="J38">
            <v>0</v>
          </cell>
        </row>
        <row r="39">
          <cell r="G39" t="str">
            <v>E38</v>
          </cell>
          <cell r="H39">
            <v>0</v>
          </cell>
          <cell r="I39">
            <v>0</v>
          </cell>
          <cell r="J39">
            <v>0</v>
          </cell>
        </row>
        <row r="40">
          <cell r="G40" t="str">
            <v>E39</v>
          </cell>
          <cell r="H40">
            <v>0</v>
          </cell>
          <cell r="I40">
            <v>0</v>
          </cell>
          <cell r="J40">
            <v>0</v>
          </cell>
        </row>
        <row r="41">
          <cell r="G41" t="str">
            <v>E40</v>
          </cell>
          <cell r="H41">
            <v>0</v>
          </cell>
          <cell r="I41">
            <v>0</v>
          </cell>
          <cell r="J41">
            <v>0</v>
          </cell>
        </row>
        <row r="42">
          <cell r="G42" t="str">
            <v>E41</v>
          </cell>
          <cell r="H42">
            <v>0</v>
          </cell>
          <cell r="I42">
            <v>0</v>
          </cell>
          <cell r="J42">
            <v>0</v>
          </cell>
        </row>
        <row r="43">
          <cell r="G43" t="str">
            <v>E42</v>
          </cell>
          <cell r="H43">
            <v>0</v>
          </cell>
          <cell r="I43">
            <v>0</v>
          </cell>
          <cell r="J43">
            <v>0</v>
          </cell>
        </row>
        <row r="44">
          <cell r="G44" t="str">
            <v>E43</v>
          </cell>
          <cell r="H44">
            <v>0</v>
          </cell>
          <cell r="I44">
            <v>0</v>
          </cell>
          <cell r="J44">
            <v>0</v>
          </cell>
        </row>
        <row r="45">
          <cell r="G45" t="str">
            <v>E44</v>
          </cell>
          <cell r="H45">
            <v>0</v>
          </cell>
          <cell r="I45">
            <v>0</v>
          </cell>
          <cell r="J45">
            <v>0</v>
          </cell>
        </row>
        <row r="46">
          <cell r="G46" t="str">
            <v>E45</v>
          </cell>
          <cell r="H46">
            <v>0</v>
          </cell>
          <cell r="I46">
            <v>0</v>
          </cell>
          <cell r="J46">
            <v>0</v>
          </cell>
        </row>
        <row r="47">
          <cell r="G47" t="str">
            <v>E46</v>
          </cell>
          <cell r="H47">
            <v>0</v>
          </cell>
          <cell r="I47">
            <v>0</v>
          </cell>
          <cell r="J47">
            <v>0</v>
          </cell>
        </row>
        <row r="48">
          <cell r="G48" t="str">
            <v>E47</v>
          </cell>
          <cell r="H48">
            <v>0</v>
          </cell>
          <cell r="I48">
            <v>0</v>
          </cell>
          <cell r="J48">
            <v>0</v>
          </cell>
        </row>
        <row r="49">
          <cell r="G49" t="str">
            <v>E48</v>
          </cell>
          <cell r="H49">
            <v>0</v>
          </cell>
          <cell r="I49">
            <v>0</v>
          </cell>
          <cell r="J49">
            <v>0</v>
          </cell>
        </row>
        <row r="50">
          <cell r="G50" t="str">
            <v>E49</v>
          </cell>
          <cell r="H50">
            <v>0</v>
          </cell>
          <cell r="I50">
            <v>0</v>
          </cell>
          <cell r="J50">
            <v>0</v>
          </cell>
        </row>
        <row r="51">
          <cell r="G51" t="str">
            <v>E50</v>
          </cell>
          <cell r="H51">
            <v>0</v>
          </cell>
          <cell r="I51">
            <v>0</v>
          </cell>
          <cell r="J51">
            <v>0</v>
          </cell>
        </row>
        <row r="52">
          <cell r="G52" t="str">
            <v>E51</v>
          </cell>
          <cell r="H52">
            <v>0</v>
          </cell>
          <cell r="I52">
            <v>0</v>
          </cell>
          <cell r="J52">
            <v>0</v>
          </cell>
        </row>
        <row r="53">
          <cell r="G53" t="str">
            <v>E52</v>
          </cell>
          <cell r="H53">
            <v>0</v>
          </cell>
          <cell r="I53">
            <v>0</v>
          </cell>
          <cell r="J53">
            <v>0</v>
          </cell>
        </row>
        <row r="54">
          <cell r="G54" t="str">
            <v>E53</v>
          </cell>
          <cell r="H54">
            <v>0</v>
          </cell>
          <cell r="I54">
            <v>0</v>
          </cell>
          <cell r="J54">
            <v>0</v>
          </cell>
        </row>
        <row r="55">
          <cell r="G55" t="str">
            <v>E54</v>
          </cell>
          <cell r="H55">
            <v>0</v>
          </cell>
          <cell r="I55">
            <v>0</v>
          </cell>
          <cell r="J55">
            <v>0</v>
          </cell>
        </row>
        <row r="56">
          <cell r="G56" t="str">
            <v>E55</v>
          </cell>
          <cell r="H56">
            <v>0</v>
          </cell>
          <cell r="I56">
            <v>0</v>
          </cell>
          <cell r="J56">
            <v>0</v>
          </cell>
        </row>
        <row r="57">
          <cell r="G57" t="str">
            <v>E56</v>
          </cell>
          <cell r="H57">
            <v>0</v>
          </cell>
          <cell r="I57">
            <v>0</v>
          </cell>
          <cell r="J57">
            <v>0</v>
          </cell>
        </row>
        <row r="58">
          <cell r="G58" t="str">
            <v>E57</v>
          </cell>
          <cell r="H58">
            <v>0</v>
          </cell>
          <cell r="I58">
            <v>0</v>
          </cell>
          <cell r="J58">
            <v>0</v>
          </cell>
        </row>
        <row r="59">
          <cell r="G59" t="str">
            <v>E58</v>
          </cell>
          <cell r="H59">
            <v>0</v>
          </cell>
          <cell r="I59">
            <v>0</v>
          </cell>
          <cell r="J59">
            <v>0</v>
          </cell>
        </row>
        <row r="60">
          <cell r="G60" t="str">
            <v>E59</v>
          </cell>
          <cell r="H60">
            <v>0</v>
          </cell>
          <cell r="I60">
            <v>0</v>
          </cell>
          <cell r="J60">
            <v>0</v>
          </cell>
        </row>
        <row r="61">
          <cell r="G61" t="str">
            <v>E60</v>
          </cell>
          <cell r="H61">
            <v>0</v>
          </cell>
          <cell r="I61">
            <v>0</v>
          </cell>
          <cell r="J61">
            <v>0</v>
          </cell>
        </row>
        <row r="62">
          <cell r="G62" t="str">
            <v>E61</v>
          </cell>
          <cell r="H62">
            <v>0</v>
          </cell>
          <cell r="I62">
            <v>0</v>
          </cell>
          <cell r="J62">
            <v>0</v>
          </cell>
        </row>
        <row r="63">
          <cell r="G63" t="str">
            <v>E62</v>
          </cell>
          <cell r="H63">
            <v>0</v>
          </cell>
          <cell r="I63">
            <v>0</v>
          </cell>
          <cell r="J63">
            <v>0</v>
          </cell>
        </row>
        <row r="64">
          <cell r="G64" t="str">
            <v>E63</v>
          </cell>
          <cell r="H64">
            <v>0</v>
          </cell>
          <cell r="I64">
            <v>0</v>
          </cell>
          <cell r="J64">
            <v>0</v>
          </cell>
        </row>
        <row r="65">
          <cell r="G65" t="str">
            <v>E64</v>
          </cell>
          <cell r="H65">
            <v>0</v>
          </cell>
          <cell r="I65">
            <v>0</v>
          </cell>
          <cell r="J65">
            <v>0</v>
          </cell>
        </row>
        <row r="66">
          <cell r="G66" t="str">
            <v>E65</v>
          </cell>
          <cell r="H66">
            <v>0</v>
          </cell>
          <cell r="I66">
            <v>0</v>
          </cell>
          <cell r="J66">
            <v>0</v>
          </cell>
        </row>
        <row r="67">
          <cell r="G67" t="str">
            <v>E66</v>
          </cell>
          <cell r="H67">
            <v>0</v>
          </cell>
          <cell r="I67">
            <v>0</v>
          </cell>
          <cell r="J67">
            <v>0</v>
          </cell>
        </row>
        <row r="68">
          <cell r="G68" t="str">
            <v>E67</v>
          </cell>
          <cell r="H68">
            <v>0</v>
          </cell>
          <cell r="I68">
            <v>0</v>
          </cell>
          <cell r="J68">
            <v>0</v>
          </cell>
        </row>
        <row r="69">
          <cell r="G69" t="str">
            <v>E68</v>
          </cell>
          <cell r="H69">
            <v>0</v>
          </cell>
          <cell r="I69">
            <v>0</v>
          </cell>
          <cell r="J69">
            <v>0</v>
          </cell>
        </row>
        <row r="70">
          <cell r="G70" t="str">
            <v>E69</v>
          </cell>
          <cell r="H70">
            <v>0</v>
          </cell>
          <cell r="I70">
            <v>0</v>
          </cell>
          <cell r="J70">
            <v>0</v>
          </cell>
        </row>
        <row r="71">
          <cell r="G71" t="str">
            <v>E70</v>
          </cell>
          <cell r="H71">
            <v>0</v>
          </cell>
          <cell r="I71">
            <v>0</v>
          </cell>
          <cell r="J71">
            <v>0</v>
          </cell>
        </row>
        <row r="72">
          <cell r="G72" t="str">
            <v>E71</v>
          </cell>
          <cell r="H72">
            <v>0</v>
          </cell>
          <cell r="I72">
            <v>0</v>
          </cell>
          <cell r="J72">
            <v>0</v>
          </cell>
        </row>
        <row r="73">
          <cell r="G73" t="str">
            <v>E72</v>
          </cell>
          <cell r="H73">
            <v>0</v>
          </cell>
          <cell r="I73">
            <v>0</v>
          </cell>
          <cell r="J73">
            <v>0</v>
          </cell>
        </row>
        <row r="74">
          <cell r="G74" t="str">
            <v>E73</v>
          </cell>
          <cell r="H74">
            <v>0</v>
          </cell>
          <cell r="I74">
            <v>0</v>
          </cell>
          <cell r="J74">
            <v>0</v>
          </cell>
        </row>
        <row r="75">
          <cell r="G75" t="str">
            <v>E74</v>
          </cell>
          <cell r="H75">
            <v>0</v>
          </cell>
          <cell r="I75">
            <v>0</v>
          </cell>
          <cell r="J75">
            <v>0</v>
          </cell>
        </row>
        <row r="76">
          <cell r="G76" t="str">
            <v>E75</v>
          </cell>
          <cell r="H76">
            <v>0</v>
          </cell>
          <cell r="I76">
            <v>0</v>
          </cell>
          <cell r="J76">
            <v>0</v>
          </cell>
        </row>
        <row r="77">
          <cell r="G77" t="str">
            <v>E76</v>
          </cell>
          <cell r="H77">
            <v>0</v>
          </cell>
          <cell r="I77">
            <v>0</v>
          </cell>
          <cell r="J77">
            <v>0</v>
          </cell>
        </row>
        <row r="78">
          <cell r="G78" t="str">
            <v>E77</v>
          </cell>
          <cell r="H78">
            <v>0</v>
          </cell>
          <cell r="I78">
            <v>0</v>
          </cell>
          <cell r="J78">
            <v>0</v>
          </cell>
        </row>
        <row r="79">
          <cell r="G79" t="str">
            <v>E78</v>
          </cell>
          <cell r="H79">
            <v>0</v>
          </cell>
          <cell r="I79">
            <v>0</v>
          </cell>
          <cell r="J79">
            <v>0</v>
          </cell>
        </row>
        <row r="80">
          <cell r="G80" t="str">
            <v>E79</v>
          </cell>
          <cell r="H80">
            <v>0</v>
          </cell>
          <cell r="I80">
            <v>0</v>
          </cell>
          <cell r="J80">
            <v>0</v>
          </cell>
        </row>
        <row r="81">
          <cell r="G81" t="str">
            <v>E80</v>
          </cell>
          <cell r="H81">
            <v>0</v>
          </cell>
          <cell r="I81">
            <v>0</v>
          </cell>
          <cell r="J81">
            <v>0</v>
          </cell>
        </row>
        <row r="82">
          <cell r="G82" t="str">
            <v>E81</v>
          </cell>
          <cell r="H82">
            <v>0</v>
          </cell>
          <cell r="I82">
            <v>0</v>
          </cell>
          <cell r="J82">
            <v>0</v>
          </cell>
        </row>
        <row r="83">
          <cell r="G83" t="str">
            <v>E82</v>
          </cell>
          <cell r="H83">
            <v>0</v>
          </cell>
          <cell r="I83">
            <v>0</v>
          </cell>
          <cell r="J83">
            <v>0</v>
          </cell>
        </row>
        <row r="84">
          <cell r="G84" t="str">
            <v>E83</v>
          </cell>
          <cell r="H84">
            <v>0</v>
          </cell>
          <cell r="I84">
            <v>0</v>
          </cell>
          <cell r="J84">
            <v>0</v>
          </cell>
        </row>
        <row r="85">
          <cell r="G85" t="str">
            <v>E84</v>
          </cell>
          <cell r="H85">
            <v>0</v>
          </cell>
          <cell r="I85">
            <v>0</v>
          </cell>
          <cell r="J85">
            <v>0</v>
          </cell>
        </row>
        <row r="86">
          <cell r="G86" t="str">
            <v>E85</v>
          </cell>
          <cell r="H86">
            <v>0</v>
          </cell>
          <cell r="I86">
            <v>0</v>
          </cell>
          <cell r="J86">
            <v>0</v>
          </cell>
        </row>
        <row r="87">
          <cell r="G87" t="str">
            <v>E86</v>
          </cell>
          <cell r="H87">
            <v>0</v>
          </cell>
          <cell r="I87">
            <v>0</v>
          </cell>
          <cell r="J87">
            <v>0</v>
          </cell>
        </row>
        <row r="88">
          <cell r="G88" t="str">
            <v>E87</v>
          </cell>
          <cell r="H88">
            <v>0</v>
          </cell>
          <cell r="I88">
            <v>0</v>
          </cell>
          <cell r="J88">
            <v>0</v>
          </cell>
        </row>
        <row r="89">
          <cell r="G89" t="str">
            <v>E88</v>
          </cell>
          <cell r="H89">
            <v>0</v>
          </cell>
          <cell r="I89">
            <v>0</v>
          </cell>
          <cell r="J89">
            <v>0</v>
          </cell>
        </row>
        <row r="90">
          <cell r="G90" t="str">
            <v>E89</v>
          </cell>
          <cell r="H90">
            <v>0</v>
          </cell>
          <cell r="I90">
            <v>0</v>
          </cell>
          <cell r="J90">
            <v>0</v>
          </cell>
        </row>
        <row r="91">
          <cell r="G91" t="str">
            <v>E90</v>
          </cell>
          <cell r="H91">
            <v>0</v>
          </cell>
          <cell r="I91">
            <v>0</v>
          </cell>
          <cell r="J91">
            <v>0</v>
          </cell>
        </row>
        <row r="92">
          <cell r="G92" t="str">
            <v>E91</v>
          </cell>
          <cell r="H92">
            <v>0</v>
          </cell>
          <cell r="I92">
            <v>0</v>
          </cell>
          <cell r="J92">
            <v>0</v>
          </cell>
        </row>
        <row r="93">
          <cell r="G93" t="str">
            <v>E92</v>
          </cell>
          <cell r="H93">
            <v>0</v>
          </cell>
          <cell r="I93">
            <v>0</v>
          </cell>
          <cell r="J93">
            <v>0</v>
          </cell>
        </row>
        <row r="94">
          <cell r="G94" t="str">
            <v>E93</v>
          </cell>
          <cell r="H94">
            <v>0</v>
          </cell>
          <cell r="I94">
            <v>0</v>
          </cell>
          <cell r="J94">
            <v>0</v>
          </cell>
        </row>
        <row r="95">
          <cell r="G95" t="str">
            <v>E94</v>
          </cell>
          <cell r="H95">
            <v>0</v>
          </cell>
          <cell r="I95">
            <v>0</v>
          </cell>
          <cell r="J95">
            <v>0</v>
          </cell>
        </row>
        <row r="96">
          <cell r="G96" t="str">
            <v>E95</v>
          </cell>
          <cell r="H96">
            <v>0</v>
          </cell>
          <cell r="I96">
            <v>0</v>
          </cell>
          <cell r="J96">
            <v>0</v>
          </cell>
        </row>
        <row r="97">
          <cell r="G97" t="str">
            <v>E96</v>
          </cell>
          <cell r="H97">
            <v>0</v>
          </cell>
          <cell r="I97">
            <v>0</v>
          </cell>
          <cell r="J97">
            <v>0</v>
          </cell>
        </row>
        <row r="98">
          <cell r="G98" t="str">
            <v>E97</v>
          </cell>
          <cell r="H98">
            <v>0</v>
          </cell>
          <cell r="I98">
            <v>0</v>
          </cell>
          <cell r="J98">
            <v>0</v>
          </cell>
        </row>
        <row r="99">
          <cell r="G99" t="str">
            <v>E98</v>
          </cell>
          <cell r="H99">
            <v>0</v>
          </cell>
          <cell r="I99">
            <v>0</v>
          </cell>
          <cell r="J99">
            <v>0</v>
          </cell>
        </row>
        <row r="100">
          <cell r="G100" t="str">
            <v>E99</v>
          </cell>
          <cell r="H100">
            <v>0</v>
          </cell>
          <cell r="I100">
            <v>0</v>
          </cell>
          <cell r="J100">
            <v>0</v>
          </cell>
        </row>
        <row r="101">
          <cell r="G101" t="str">
            <v>E100</v>
          </cell>
          <cell r="H101">
            <v>0</v>
          </cell>
          <cell r="I101">
            <v>0</v>
          </cell>
          <cell r="J101">
            <v>0</v>
          </cell>
        </row>
        <row r="102">
          <cell r="G102" t="str">
            <v>E101</v>
          </cell>
          <cell r="H102">
            <v>0</v>
          </cell>
          <cell r="I102">
            <v>0</v>
          </cell>
          <cell r="J102">
            <v>0</v>
          </cell>
        </row>
        <row r="103">
          <cell r="G103" t="str">
            <v>E102</v>
          </cell>
          <cell r="H103">
            <v>0</v>
          </cell>
          <cell r="I103">
            <v>0</v>
          </cell>
          <cell r="J103">
            <v>0</v>
          </cell>
        </row>
        <row r="104">
          <cell r="G104" t="str">
            <v>E103</v>
          </cell>
          <cell r="H104">
            <v>0</v>
          </cell>
          <cell r="I104">
            <v>0</v>
          </cell>
          <cell r="J104">
            <v>0</v>
          </cell>
        </row>
        <row r="105">
          <cell r="G105" t="str">
            <v>E104</v>
          </cell>
          <cell r="H105">
            <v>0</v>
          </cell>
          <cell r="I105">
            <v>0</v>
          </cell>
          <cell r="J105">
            <v>0</v>
          </cell>
        </row>
        <row r="106">
          <cell r="G106" t="str">
            <v>E105</v>
          </cell>
          <cell r="H106">
            <v>0</v>
          </cell>
          <cell r="I106">
            <v>0</v>
          </cell>
          <cell r="J106">
            <v>0</v>
          </cell>
        </row>
        <row r="107">
          <cell r="G107" t="str">
            <v>E106</v>
          </cell>
          <cell r="H107">
            <v>0</v>
          </cell>
          <cell r="I107">
            <v>0</v>
          </cell>
          <cell r="J107">
            <v>0</v>
          </cell>
        </row>
        <row r="108">
          <cell r="G108" t="str">
            <v>E107</v>
          </cell>
          <cell r="H108">
            <v>0</v>
          </cell>
          <cell r="I108">
            <v>0</v>
          </cell>
          <cell r="J108">
            <v>0</v>
          </cell>
        </row>
        <row r="109">
          <cell r="G109" t="str">
            <v>E108</v>
          </cell>
          <cell r="H109">
            <v>0</v>
          </cell>
          <cell r="I109">
            <v>0</v>
          </cell>
          <cell r="J109">
            <v>0</v>
          </cell>
        </row>
        <row r="110">
          <cell r="G110" t="str">
            <v>E109</v>
          </cell>
          <cell r="H110">
            <v>0</v>
          </cell>
          <cell r="I110">
            <v>0</v>
          </cell>
          <cell r="J110">
            <v>0</v>
          </cell>
        </row>
        <row r="111">
          <cell r="G111" t="str">
            <v>E110</v>
          </cell>
          <cell r="H111">
            <v>0</v>
          </cell>
          <cell r="I111">
            <v>0</v>
          </cell>
          <cell r="J111">
            <v>0</v>
          </cell>
        </row>
        <row r="112">
          <cell r="G112" t="str">
            <v>E111</v>
          </cell>
          <cell r="H112">
            <v>0</v>
          </cell>
          <cell r="I112">
            <v>0</v>
          </cell>
          <cell r="J112">
            <v>0</v>
          </cell>
        </row>
        <row r="113">
          <cell r="G113" t="str">
            <v>E112</v>
          </cell>
          <cell r="H113">
            <v>0</v>
          </cell>
          <cell r="I113">
            <v>0</v>
          </cell>
          <cell r="J113">
            <v>0</v>
          </cell>
        </row>
        <row r="114">
          <cell r="G114" t="str">
            <v>E113</v>
          </cell>
          <cell r="H114">
            <v>0</v>
          </cell>
          <cell r="I114">
            <v>0</v>
          </cell>
          <cell r="J114">
            <v>0</v>
          </cell>
        </row>
        <row r="115">
          <cell r="G115" t="str">
            <v>E114</v>
          </cell>
          <cell r="H115">
            <v>0</v>
          </cell>
          <cell r="I115">
            <v>0</v>
          </cell>
          <cell r="J115">
            <v>0</v>
          </cell>
        </row>
        <row r="116">
          <cell r="G116" t="str">
            <v>E115</v>
          </cell>
          <cell r="H116">
            <v>0</v>
          </cell>
          <cell r="I116">
            <v>0</v>
          </cell>
          <cell r="J116">
            <v>0</v>
          </cell>
        </row>
        <row r="117">
          <cell r="G117" t="str">
            <v>E116</v>
          </cell>
          <cell r="H117">
            <v>0</v>
          </cell>
          <cell r="I117">
            <v>0</v>
          </cell>
          <cell r="J117">
            <v>0</v>
          </cell>
        </row>
        <row r="118">
          <cell r="G118" t="str">
            <v>E117</v>
          </cell>
          <cell r="H118">
            <v>0</v>
          </cell>
          <cell r="I118">
            <v>0</v>
          </cell>
          <cell r="J118">
            <v>0</v>
          </cell>
        </row>
        <row r="119">
          <cell r="G119" t="str">
            <v>E118</v>
          </cell>
          <cell r="H119">
            <v>0</v>
          </cell>
          <cell r="I119">
            <v>0</v>
          </cell>
          <cell r="J119">
            <v>0</v>
          </cell>
        </row>
        <row r="120">
          <cell r="G120" t="str">
            <v>E119</v>
          </cell>
          <cell r="H120">
            <v>0</v>
          </cell>
          <cell r="I120">
            <v>0</v>
          </cell>
          <cell r="J120">
            <v>0</v>
          </cell>
        </row>
        <row r="121">
          <cell r="G121" t="str">
            <v>E120</v>
          </cell>
          <cell r="H121">
            <v>0</v>
          </cell>
          <cell r="I121">
            <v>0</v>
          </cell>
          <cell r="J121">
            <v>0</v>
          </cell>
        </row>
        <row r="122">
          <cell r="G122" t="str">
            <v>E121</v>
          </cell>
          <cell r="H122">
            <v>0</v>
          </cell>
          <cell r="I122">
            <v>0</v>
          </cell>
          <cell r="J122">
            <v>0</v>
          </cell>
        </row>
        <row r="123">
          <cell r="G123" t="str">
            <v>E122</v>
          </cell>
          <cell r="H123">
            <v>0</v>
          </cell>
          <cell r="I123">
            <v>0</v>
          </cell>
          <cell r="J123">
            <v>0</v>
          </cell>
        </row>
        <row r="124">
          <cell r="G124" t="str">
            <v>E123</v>
          </cell>
          <cell r="H124">
            <v>0</v>
          </cell>
          <cell r="I124">
            <v>0</v>
          </cell>
          <cell r="J124">
            <v>0</v>
          </cell>
        </row>
        <row r="125">
          <cell r="G125" t="str">
            <v>E124</v>
          </cell>
          <cell r="H125">
            <v>0</v>
          </cell>
          <cell r="I125">
            <v>0</v>
          </cell>
          <cell r="J125">
            <v>0</v>
          </cell>
        </row>
        <row r="126">
          <cell r="G126" t="str">
            <v>E125</v>
          </cell>
          <cell r="H126">
            <v>0</v>
          </cell>
          <cell r="I126">
            <v>0</v>
          </cell>
          <cell r="J126">
            <v>0</v>
          </cell>
        </row>
        <row r="127">
          <cell r="G127" t="str">
            <v>E126</v>
          </cell>
          <cell r="H127">
            <v>0</v>
          </cell>
          <cell r="I127">
            <v>0</v>
          </cell>
          <cell r="J127">
            <v>0</v>
          </cell>
        </row>
        <row r="128">
          <cell r="G128" t="str">
            <v>E127</v>
          </cell>
          <cell r="H128">
            <v>0</v>
          </cell>
          <cell r="I128">
            <v>0</v>
          </cell>
          <cell r="J128">
            <v>0</v>
          </cell>
        </row>
        <row r="129">
          <cell r="G129" t="str">
            <v>E128</v>
          </cell>
          <cell r="H129">
            <v>0</v>
          </cell>
          <cell r="I129">
            <v>0</v>
          </cell>
          <cell r="J129">
            <v>0</v>
          </cell>
        </row>
        <row r="130">
          <cell r="G130" t="str">
            <v>E129</v>
          </cell>
          <cell r="H130">
            <v>0</v>
          </cell>
          <cell r="I130">
            <v>0</v>
          </cell>
          <cell r="J130">
            <v>0</v>
          </cell>
        </row>
        <row r="131">
          <cell r="G131" t="str">
            <v>E130</v>
          </cell>
          <cell r="H131">
            <v>0</v>
          </cell>
          <cell r="I131">
            <v>0</v>
          </cell>
          <cell r="J131">
            <v>0</v>
          </cell>
        </row>
        <row r="132">
          <cell r="G132" t="str">
            <v>E131</v>
          </cell>
          <cell r="H132">
            <v>0</v>
          </cell>
          <cell r="I132">
            <v>0</v>
          </cell>
          <cell r="J132">
            <v>0</v>
          </cell>
        </row>
        <row r="133">
          <cell r="G133" t="str">
            <v>E132</v>
          </cell>
          <cell r="H133">
            <v>0</v>
          </cell>
          <cell r="I133">
            <v>0</v>
          </cell>
          <cell r="J133">
            <v>0</v>
          </cell>
        </row>
        <row r="134">
          <cell r="G134" t="str">
            <v>E133</v>
          </cell>
          <cell r="H134">
            <v>0</v>
          </cell>
          <cell r="I134">
            <v>0</v>
          </cell>
          <cell r="J134">
            <v>0</v>
          </cell>
        </row>
        <row r="135">
          <cell r="G135" t="str">
            <v>E134</v>
          </cell>
          <cell r="H135">
            <v>0</v>
          </cell>
          <cell r="I135">
            <v>0</v>
          </cell>
          <cell r="J135">
            <v>0</v>
          </cell>
        </row>
        <row r="136">
          <cell r="G136" t="str">
            <v>E135</v>
          </cell>
          <cell r="H136">
            <v>0</v>
          </cell>
          <cell r="I136">
            <v>0</v>
          </cell>
          <cell r="J136">
            <v>0</v>
          </cell>
        </row>
        <row r="137">
          <cell r="G137" t="str">
            <v>E136</v>
          </cell>
          <cell r="H137">
            <v>0</v>
          </cell>
          <cell r="I137">
            <v>0</v>
          </cell>
          <cell r="J137">
            <v>0</v>
          </cell>
        </row>
        <row r="138">
          <cell r="G138" t="str">
            <v>E137</v>
          </cell>
          <cell r="H138">
            <v>0</v>
          </cell>
          <cell r="I138">
            <v>0</v>
          </cell>
          <cell r="J138">
            <v>0</v>
          </cell>
        </row>
        <row r="139">
          <cell r="G139" t="str">
            <v>E138</v>
          </cell>
          <cell r="H139">
            <v>0</v>
          </cell>
          <cell r="I139">
            <v>0</v>
          </cell>
          <cell r="J139">
            <v>0</v>
          </cell>
        </row>
        <row r="140">
          <cell r="G140" t="str">
            <v>E139</v>
          </cell>
          <cell r="H140">
            <v>0</v>
          </cell>
          <cell r="I140">
            <v>0</v>
          </cell>
          <cell r="J140">
            <v>0</v>
          </cell>
        </row>
        <row r="141">
          <cell r="G141" t="str">
            <v>E140</v>
          </cell>
          <cell r="H141">
            <v>0</v>
          </cell>
          <cell r="I141">
            <v>0</v>
          </cell>
          <cell r="J141">
            <v>0</v>
          </cell>
        </row>
        <row r="142">
          <cell r="G142" t="str">
            <v>E141</v>
          </cell>
          <cell r="H142">
            <v>0</v>
          </cell>
          <cell r="I142">
            <v>0</v>
          </cell>
          <cell r="J142">
            <v>0</v>
          </cell>
        </row>
        <row r="143">
          <cell r="G143" t="str">
            <v>E142</v>
          </cell>
          <cell r="H143">
            <v>0</v>
          </cell>
          <cell r="I143">
            <v>0</v>
          </cell>
          <cell r="J143">
            <v>0</v>
          </cell>
        </row>
        <row r="144">
          <cell r="G144" t="str">
            <v>E143</v>
          </cell>
          <cell r="H144">
            <v>0</v>
          </cell>
          <cell r="I144">
            <v>0</v>
          </cell>
          <cell r="J144">
            <v>0</v>
          </cell>
        </row>
        <row r="145">
          <cell r="G145" t="str">
            <v>E144</v>
          </cell>
          <cell r="H145">
            <v>0</v>
          </cell>
          <cell r="I145">
            <v>0</v>
          </cell>
          <cell r="J145">
            <v>0</v>
          </cell>
        </row>
        <row r="146">
          <cell r="G146" t="str">
            <v>E145</v>
          </cell>
          <cell r="H146">
            <v>0</v>
          </cell>
          <cell r="I146">
            <v>0</v>
          </cell>
          <cell r="J146">
            <v>0</v>
          </cell>
        </row>
        <row r="147">
          <cell r="G147" t="str">
            <v>E146</v>
          </cell>
          <cell r="H147">
            <v>0</v>
          </cell>
          <cell r="I147">
            <v>0</v>
          </cell>
          <cell r="J147">
            <v>0</v>
          </cell>
        </row>
        <row r="148">
          <cell r="G148" t="str">
            <v>E147</v>
          </cell>
          <cell r="H148">
            <v>0</v>
          </cell>
          <cell r="I148">
            <v>0</v>
          </cell>
          <cell r="J148">
            <v>0</v>
          </cell>
        </row>
        <row r="149">
          <cell r="G149" t="str">
            <v>E148</v>
          </cell>
          <cell r="H149">
            <v>0</v>
          </cell>
          <cell r="I149">
            <v>0</v>
          </cell>
          <cell r="J149">
            <v>0</v>
          </cell>
        </row>
        <row r="150">
          <cell r="G150" t="str">
            <v>E149</v>
          </cell>
          <cell r="H150">
            <v>0</v>
          </cell>
          <cell r="I150">
            <v>0</v>
          </cell>
          <cell r="J150">
            <v>0</v>
          </cell>
        </row>
        <row r="151">
          <cell r="G151" t="str">
            <v>E150</v>
          </cell>
          <cell r="H151">
            <v>0</v>
          </cell>
          <cell r="I151">
            <v>0</v>
          </cell>
          <cell r="J151">
            <v>0</v>
          </cell>
        </row>
        <row r="152">
          <cell r="G152" t="str">
            <v>E151</v>
          </cell>
          <cell r="H152">
            <v>0</v>
          </cell>
          <cell r="I152">
            <v>0</v>
          </cell>
          <cell r="J152">
            <v>0</v>
          </cell>
        </row>
        <row r="153">
          <cell r="G153" t="str">
            <v>E152</v>
          </cell>
          <cell r="H153">
            <v>0</v>
          </cell>
          <cell r="I153">
            <v>0</v>
          </cell>
          <cell r="J153">
            <v>0</v>
          </cell>
        </row>
        <row r="154">
          <cell r="G154" t="str">
            <v>E153</v>
          </cell>
          <cell r="H154">
            <v>0</v>
          </cell>
          <cell r="I154">
            <v>0</v>
          </cell>
          <cell r="J154">
            <v>0</v>
          </cell>
        </row>
        <row r="155">
          <cell r="G155" t="str">
            <v>E154</v>
          </cell>
          <cell r="H155">
            <v>0</v>
          </cell>
          <cell r="I155">
            <v>0</v>
          </cell>
          <cell r="J155">
            <v>0</v>
          </cell>
        </row>
        <row r="156">
          <cell r="G156" t="str">
            <v>E155</v>
          </cell>
          <cell r="H156">
            <v>0</v>
          </cell>
          <cell r="I156">
            <v>0</v>
          </cell>
          <cell r="J156">
            <v>0</v>
          </cell>
        </row>
        <row r="157">
          <cell r="G157" t="str">
            <v>E156</v>
          </cell>
          <cell r="H157">
            <v>0</v>
          </cell>
          <cell r="I157">
            <v>0</v>
          </cell>
          <cell r="J157">
            <v>0</v>
          </cell>
        </row>
        <row r="158">
          <cell r="G158" t="str">
            <v>E157</v>
          </cell>
          <cell r="H158">
            <v>0</v>
          </cell>
          <cell r="I158">
            <v>0</v>
          </cell>
          <cell r="J158">
            <v>0</v>
          </cell>
        </row>
        <row r="159">
          <cell r="G159" t="str">
            <v>E158</v>
          </cell>
          <cell r="H159">
            <v>0</v>
          </cell>
          <cell r="I159">
            <v>0</v>
          </cell>
          <cell r="J159">
            <v>0</v>
          </cell>
        </row>
        <row r="160">
          <cell r="G160" t="str">
            <v>E159</v>
          </cell>
          <cell r="H160">
            <v>0</v>
          </cell>
          <cell r="I160">
            <v>0</v>
          </cell>
          <cell r="J160">
            <v>0</v>
          </cell>
        </row>
        <row r="161">
          <cell r="G161" t="str">
            <v>E160</v>
          </cell>
          <cell r="H161">
            <v>0</v>
          </cell>
          <cell r="I161">
            <v>0</v>
          </cell>
          <cell r="J161">
            <v>0</v>
          </cell>
        </row>
        <row r="162">
          <cell r="G162" t="str">
            <v>E161</v>
          </cell>
          <cell r="H162">
            <v>0</v>
          </cell>
          <cell r="I162">
            <v>0</v>
          </cell>
          <cell r="J162">
            <v>0</v>
          </cell>
        </row>
        <row r="163">
          <cell r="G163" t="str">
            <v>E162</v>
          </cell>
          <cell r="H163">
            <v>0</v>
          </cell>
          <cell r="I163">
            <v>0</v>
          </cell>
          <cell r="J163">
            <v>0</v>
          </cell>
        </row>
        <row r="164">
          <cell r="G164" t="str">
            <v>E163</v>
          </cell>
          <cell r="H164">
            <v>0</v>
          </cell>
          <cell r="I164">
            <v>0</v>
          </cell>
          <cell r="J164">
            <v>0</v>
          </cell>
        </row>
        <row r="165">
          <cell r="G165" t="str">
            <v>E164</v>
          </cell>
          <cell r="H165">
            <v>0</v>
          </cell>
          <cell r="I165">
            <v>0</v>
          </cell>
          <cell r="J165">
            <v>0</v>
          </cell>
        </row>
        <row r="166">
          <cell r="G166" t="str">
            <v>E165</v>
          </cell>
          <cell r="H166">
            <v>0</v>
          </cell>
          <cell r="I166">
            <v>0</v>
          </cell>
          <cell r="J166">
            <v>0</v>
          </cell>
        </row>
        <row r="167">
          <cell r="G167" t="str">
            <v>E166</v>
          </cell>
          <cell r="H167">
            <v>0</v>
          </cell>
          <cell r="I167">
            <v>0</v>
          </cell>
          <cell r="J167">
            <v>0</v>
          </cell>
        </row>
        <row r="168">
          <cell r="G168" t="str">
            <v>E167</v>
          </cell>
          <cell r="H168">
            <v>0</v>
          </cell>
          <cell r="I168">
            <v>0</v>
          </cell>
          <cell r="J168">
            <v>0</v>
          </cell>
        </row>
        <row r="169">
          <cell r="G169" t="str">
            <v>E168</v>
          </cell>
          <cell r="H169">
            <v>0</v>
          </cell>
          <cell r="I169">
            <v>0</v>
          </cell>
          <cell r="J169">
            <v>0</v>
          </cell>
        </row>
        <row r="170">
          <cell r="G170" t="str">
            <v>E169</v>
          </cell>
          <cell r="H170">
            <v>0</v>
          </cell>
          <cell r="I170">
            <v>0</v>
          </cell>
          <cell r="J170">
            <v>0</v>
          </cell>
        </row>
        <row r="171">
          <cell r="G171" t="str">
            <v>E170</v>
          </cell>
          <cell r="H171">
            <v>0</v>
          </cell>
          <cell r="I171">
            <v>0</v>
          </cell>
          <cell r="J171">
            <v>0</v>
          </cell>
        </row>
        <row r="172">
          <cell r="G172" t="str">
            <v>E171</v>
          </cell>
          <cell r="H172">
            <v>0</v>
          </cell>
          <cell r="I172">
            <v>0</v>
          </cell>
          <cell r="J172">
            <v>0</v>
          </cell>
        </row>
        <row r="173">
          <cell r="G173" t="str">
            <v>E172</v>
          </cell>
          <cell r="H173">
            <v>0</v>
          </cell>
          <cell r="I173">
            <v>0</v>
          </cell>
          <cell r="J173">
            <v>0</v>
          </cell>
        </row>
        <row r="174">
          <cell r="G174" t="str">
            <v>E173</v>
          </cell>
          <cell r="H174">
            <v>0</v>
          </cell>
          <cell r="I174">
            <v>0</v>
          </cell>
          <cell r="J174">
            <v>0</v>
          </cell>
        </row>
        <row r="175">
          <cell r="G175" t="str">
            <v>E174</v>
          </cell>
          <cell r="H175">
            <v>0</v>
          </cell>
          <cell r="I175">
            <v>0</v>
          </cell>
          <cell r="J175">
            <v>0</v>
          </cell>
        </row>
        <row r="176">
          <cell r="G176" t="str">
            <v>E175</v>
          </cell>
          <cell r="H176">
            <v>0</v>
          </cell>
          <cell r="I176">
            <v>0</v>
          </cell>
          <cell r="J176">
            <v>0</v>
          </cell>
        </row>
        <row r="177">
          <cell r="G177" t="str">
            <v>E176</v>
          </cell>
          <cell r="H177">
            <v>0</v>
          </cell>
          <cell r="I177">
            <v>0</v>
          </cell>
          <cell r="J177">
            <v>0</v>
          </cell>
        </row>
        <row r="178">
          <cell r="G178" t="str">
            <v>E177</v>
          </cell>
          <cell r="H178">
            <v>0</v>
          </cell>
          <cell r="I178">
            <v>0</v>
          </cell>
          <cell r="J178">
            <v>0</v>
          </cell>
        </row>
        <row r="179">
          <cell r="G179" t="str">
            <v>E178</v>
          </cell>
          <cell r="H179">
            <v>0</v>
          </cell>
          <cell r="I179">
            <v>0</v>
          </cell>
          <cell r="J179">
            <v>0</v>
          </cell>
        </row>
        <row r="180">
          <cell r="G180" t="str">
            <v>E179</v>
          </cell>
          <cell r="H180">
            <v>0</v>
          </cell>
          <cell r="I180">
            <v>0</v>
          </cell>
          <cell r="J180">
            <v>0</v>
          </cell>
        </row>
        <row r="181">
          <cell r="G181" t="str">
            <v>E180</v>
          </cell>
          <cell r="H181">
            <v>0</v>
          </cell>
          <cell r="I181">
            <v>0</v>
          </cell>
          <cell r="J181">
            <v>0</v>
          </cell>
        </row>
        <row r="182">
          <cell r="G182" t="str">
            <v>E181</v>
          </cell>
          <cell r="H182">
            <v>0</v>
          </cell>
          <cell r="I182">
            <v>0</v>
          </cell>
          <cell r="J182">
            <v>0</v>
          </cell>
        </row>
        <row r="183">
          <cell r="G183" t="str">
            <v>E182</v>
          </cell>
          <cell r="H183">
            <v>0</v>
          </cell>
          <cell r="I183">
            <v>0</v>
          </cell>
          <cell r="J183">
            <v>0</v>
          </cell>
        </row>
        <row r="184">
          <cell r="G184" t="str">
            <v>E183</v>
          </cell>
          <cell r="H184">
            <v>0</v>
          </cell>
          <cell r="I184">
            <v>0</v>
          </cell>
          <cell r="J184">
            <v>0</v>
          </cell>
        </row>
        <row r="185">
          <cell r="G185" t="str">
            <v>E184</v>
          </cell>
          <cell r="H185">
            <v>0</v>
          </cell>
          <cell r="I185">
            <v>0</v>
          </cell>
          <cell r="J185">
            <v>0</v>
          </cell>
        </row>
        <row r="186">
          <cell r="G186" t="str">
            <v>E185</v>
          </cell>
          <cell r="H186">
            <v>0</v>
          </cell>
          <cell r="I186">
            <v>0</v>
          </cell>
          <cell r="J186">
            <v>0</v>
          </cell>
        </row>
        <row r="187">
          <cell r="G187" t="str">
            <v>E186</v>
          </cell>
          <cell r="H187">
            <v>0</v>
          </cell>
          <cell r="I187">
            <v>0</v>
          </cell>
          <cell r="J187">
            <v>0</v>
          </cell>
        </row>
        <row r="188">
          <cell r="G188" t="str">
            <v>E187</v>
          </cell>
          <cell r="H188">
            <v>0</v>
          </cell>
          <cell r="I188">
            <v>0</v>
          </cell>
          <cell r="J188">
            <v>0</v>
          </cell>
        </row>
        <row r="189">
          <cell r="G189" t="str">
            <v>E188</v>
          </cell>
          <cell r="H189">
            <v>0</v>
          </cell>
          <cell r="I189">
            <v>0</v>
          </cell>
          <cell r="J189">
            <v>0</v>
          </cell>
        </row>
        <row r="190">
          <cell r="G190" t="str">
            <v>E189</v>
          </cell>
          <cell r="H190">
            <v>0</v>
          </cell>
          <cell r="I190">
            <v>0</v>
          </cell>
          <cell r="J190">
            <v>0</v>
          </cell>
        </row>
        <row r="191">
          <cell r="G191" t="str">
            <v>E190</v>
          </cell>
          <cell r="H191">
            <v>0</v>
          </cell>
          <cell r="I191">
            <v>0</v>
          </cell>
          <cell r="J191">
            <v>0</v>
          </cell>
        </row>
        <row r="192">
          <cell r="G192" t="str">
            <v>E191</v>
          </cell>
          <cell r="H192">
            <v>0</v>
          </cell>
          <cell r="I192">
            <v>0</v>
          </cell>
          <cell r="J192">
            <v>0</v>
          </cell>
        </row>
        <row r="193">
          <cell r="G193" t="str">
            <v>E192</v>
          </cell>
          <cell r="H193">
            <v>0</v>
          </cell>
          <cell r="I193">
            <v>0</v>
          </cell>
          <cell r="J193">
            <v>0</v>
          </cell>
        </row>
        <row r="194">
          <cell r="G194" t="str">
            <v>E193</v>
          </cell>
          <cell r="H194">
            <v>0</v>
          </cell>
          <cell r="I194">
            <v>0</v>
          </cell>
          <cell r="J194">
            <v>0</v>
          </cell>
        </row>
        <row r="195">
          <cell r="G195" t="str">
            <v>E194</v>
          </cell>
          <cell r="H195">
            <v>0</v>
          </cell>
          <cell r="I195">
            <v>0</v>
          </cell>
          <cell r="J195">
            <v>0</v>
          </cell>
        </row>
        <row r="196">
          <cell r="G196" t="str">
            <v>E195</v>
          </cell>
          <cell r="H196">
            <v>0</v>
          </cell>
          <cell r="I196">
            <v>0</v>
          </cell>
          <cell r="J196">
            <v>0</v>
          </cell>
        </row>
        <row r="197">
          <cell r="G197" t="str">
            <v>E196</v>
          </cell>
          <cell r="H197">
            <v>0</v>
          </cell>
          <cell r="I197">
            <v>0</v>
          </cell>
          <cell r="J197">
            <v>0</v>
          </cell>
        </row>
        <row r="198">
          <cell r="G198" t="str">
            <v>E197</v>
          </cell>
          <cell r="H198">
            <v>0</v>
          </cell>
          <cell r="I198">
            <v>0</v>
          </cell>
          <cell r="J198">
            <v>0</v>
          </cell>
        </row>
        <row r="199">
          <cell r="G199" t="str">
            <v>E198</v>
          </cell>
          <cell r="H199">
            <v>0</v>
          </cell>
          <cell r="I199">
            <v>0</v>
          </cell>
          <cell r="J199">
            <v>0</v>
          </cell>
        </row>
        <row r="200">
          <cell r="G200" t="str">
            <v>E199</v>
          </cell>
          <cell r="H200">
            <v>0</v>
          </cell>
          <cell r="I200">
            <v>0</v>
          </cell>
          <cell r="J200">
            <v>0</v>
          </cell>
        </row>
        <row r="201">
          <cell r="G201" t="str">
            <v>E200</v>
          </cell>
          <cell r="H201">
            <v>0</v>
          </cell>
          <cell r="I201">
            <v>0</v>
          </cell>
          <cell r="J201">
            <v>0</v>
          </cell>
        </row>
        <row r="202">
          <cell r="G202" t="str">
            <v>E201</v>
          </cell>
          <cell r="H202">
            <v>0</v>
          </cell>
          <cell r="I202">
            <v>0</v>
          </cell>
          <cell r="J202">
            <v>0</v>
          </cell>
        </row>
        <row r="203">
          <cell r="G203" t="str">
            <v>E202</v>
          </cell>
          <cell r="H203">
            <v>0</v>
          </cell>
          <cell r="I203">
            <v>0</v>
          </cell>
          <cell r="J203">
            <v>0</v>
          </cell>
        </row>
        <row r="204">
          <cell r="G204" t="str">
            <v>E203</v>
          </cell>
          <cell r="H204">
            <v>0</v>
          </cell>
          <cell r="I204">
            <v>0</v>
          </cell>
          <cell r="J204">
            <v>0</v>
          </cell>
        </row>
        <row r="205">
          <cell r="G205" t="str">
            <v>E204</v>
          </cell>
          <cell r="H205">
            <v>0</v>
          </cell>
          <cell r="I205">
            <v>0</v>
          </cell>
          <cell r="J205">
            <v>0</v>
          </cell>
        </row>
        <row r="206">
          <cell r="G206" t="str">
            <v>E205</v>
          </cell>
          <cell r="H206">
            <v>0</v>
          </cell>
          <cell r="I206">
            <v>0</v>
          </cell>
          <cell r="J206">
            <v>0</v>
          </cell>
        </row>
        <row r="207">
          <cell r="G207" t="str">
            <v>E206</v>
          </cell>
          <cell r="H207">
            <v>0</v>
          </cell>
          <cell r="I207">
            <v>0</v>
          </cell>
          <cell r="J207">
            <v>0</v>
          </cell>
        </row>
        <row r="208">
          <cell r="G208" t="str">
            <v>E207</v>
          </cell>
          <cell r="H208">
            <v>0</v>
          </cell>
          <cell r="I208">
            <v>0</v>
          </cell>
          <cell r="J208">
            <v>0</v>
          </cell>
        </row>
        <row r="209">
          <cell r="G209" t="str">
            <v>E208</v>
          </cell>
          <cell r="H209">
            <v>0</v>
          </cell>
          <cell r="I209">
            <v>0</v>
          </cell>
          <cell r="J209">
            <v>0</v>
          </cell>
        </row>
        <row r="210">
          <cell r="G210" t="str">
            <v>E209</v>
          </cell>
          <cell r="H210">
            <v>0</v>
          </cell>
          <cell r="I210">
            <v>0</v>
          </cell>
          <cell r="J210">
            <v>0</v>
          </cell>
        </row>
        <row r="211">
          <cell r="G211" t="str">
            <v>E210</v>
          </cell>
          <cell r="H211">
            <v>0</v>
          </cell>
          <cell r="I211">
            <v>0</v>
          </cell>
          <cell r="J211">
            <v>0</v>
          </cell>
        </row>
        <row r="212">
          <cell r="G212" t="str">
            <v>E211</v>
          </cell>
          <cell r="H212">
            <v>0</v>
          </cell>
          <cell r="I212">
            <v>0</v>
          </cell>
          <cell r="J212">
            <v>0</v>
          </cell>
        </row>
        <row r="213">
          <cell r="G213" t="str">
            <v>E212</v>
          </cell>
          <cell r="H213">
            <v>0</v>
          </cell>
          <cell r="I213">
            <v>0</v>
          </cell>
          <cell r="J213">
            <v>0</v>
          </cell>
        </row>
        <row r="214">
          <cell r="G214" t="str">
            <v>E213</v>
          </cell>
          <cell r="H214">
            <v>0</v>
          </cell>
          <cell r="I214">
            <v>0</v>
          </cell>
          <cell r="J214">
            <v>0</v>
          </cell>
        </row>
        <row r="215">
          <cell r="G215" t="str">
            <v>E214</v>
          </cell>
          <cell r="H215">
            <v>0</v>
          </cell>
          <cell r="I215">
            <v>0</v>
          </cell>
          <cell r="J215">
            <v>0</v>
          </cell>
        </row>
        <row r="216">
          <cell r="G216" t="str">
            <v>E215</v>
          </cell>
          <cell r="H216">
            <v>0</v>
          </cell>
          <cell r="I216">
            <v>0</v>
          </cell>
          <cell r="J216">
            <v>0</v>
          </cell>
        </row>
        <row r="217">
          <cell r="G217" t="str">
            <v>E216</v>
          </cell>
          <cell r="H217">
            <v>0</v>
          </cell>
          <cell r="I217">
            <v>0</v>
          </cell>
          <cell r="J217">
            <v>0</v>
          </cell>
        </row>
        <row r="218">
          <cell r="G218" t="str">
            <v>E217</v>
          </cell>
          <cell r="H218">
            <v>0</v>
          </cell>
          <cell r="I218">
            <v>0</v>
          </cell>
          <cell r="J218">
            <v>0</v>
          </cell>
        </row>
        <row r="219">
          <cell r="G219" t="str">
            <v>E218</v>
          </cell>
          <cell r="H219">
            <v>0</v>
          </cell>
          <cell r="I219">
            <v>0</v>
          </cell>
          <cell r="J219">
            <v>0</v>
          </cell>
        </row>
        <row r="220">
          <cell r="G220" t="str">
            <v>E219</v>
          </cell>
          <cell r="H220">
            <v>0</v>
          </cell>
          <cell r="I220">
            <v>0</v>
          </cell>
          <cell r="J220">
            <v>0</v>
          </cell>
        </row>
        <row r="221">
          <cell r="G221" t="str">
            <v>E220</v>
          </cell>
          <cell r="H221">
            <v>0</v>
          </cell>
          <cell r="I221">
            <v>0</v>
          </cell>
          <cell r="J221">
            <v>0</v>
          </cell>
        </row>
        <row r="222">
          <cell r="G222" t="str">
            <v>E221</v>
          </cell>
          <cell r="H222">
            <v>0</v>
          </cell>
          <cell r="I222">
            <v>0</v>
          </cell>
          <cell r="J222">
            <v>0</v>
          </cell>
        </row>
        <row r="223">
          <cell r="G223" t="str">
            <v>E222</v>
          </cell>
          <cell r="H223">
            <v>0</v>
          </cell>
          <cell r="I223">
            <v>0</v>
          </cell>
          <cell r="J223">
            <v>0</v>
          </cell>
        </row>
        <row r="224">
          <cell r="G224" t="str">
            <v>E223</v>
          </cell>
          <cell r="H224">
            <v>0</v>
          </cell>
          <cell r="I224">
            <v>0</v>
          </cell>
          <cell r="J224">
            <v>0</v>
          </cell>
        </row>
        <row r="225">
          <cell r="G225" t="str">
            <v>E224</v>
          </cell>
          <cell r="H225">
            <v>0</v>
          </cell>
          <cell r="I225">
            <v>0</v>
          </cell>
          <cell r="J225">
            <v>0</v>
          </cell>
        </row>
        <row r="226">
          <cell r="G226" t="str">
            <v>E225</v>
          </cell>
          <cell r="H226">
            <v>0</v>
          </cell>
          <cell r="I226">
            <v>0</v>
          </cell>
          <cell r="J226">
            <v>0</v>
          </cell>
        </row>
        <row r="227">
          <cell r="G227" t="str">
            <v>E226</v>
          </cell>
          <cell r="H227">
            <v>0</v>
          </cell>
          <cell r="I227">
            <v>0</v>
          </cell>
          <cell r="J227">
            <v>0</v>
          </cell>
        </row>
        <row r="228">
          <cell r="G228" t="str">
            <v>E227</v>
          </cell>
          <cell r="H228">
            <v>0</v>
          </cell>
          <cell r="I228">
            <v>0</v>
          </cell>
          <cell r="J228">
            <v>0</v>
          </cell>
        </row>
        <row r="229">
          <cell r="G229" t="str">
            <v>E228</v>
          </cell>
          <cell r="H229">
            <v>0</v>
          </cell>
          <cell r="I229">
            <v>0</v>
          </cell>
          <cell r="J229">
            <v>0</v>
          </cell>
        </row>
        <row r="230">
          <cell r="G230" t="str">
            <v>E229</v>
          </cell>
          <cell r="H230">
            <v>0</v>
          </cell>
          <cell r="I230">
            <v>0</v>
          </cell>
          <cell r="J230">
            <v>0</v>
          </cell>
        </row>
        <row r="231">
          <cell r="G231" t="str">
            <v>E230</v>
          </cell>
          <cell r="H231">
            <v>0</v>
          </cell>
          <cell r="I231">
            <v>0</v>
          </cell>
          <cell r="J231">
            <v>0</v>
          </cell>
        </row>
        <row r="232">
          <cell r="G232" t="str">
            <v>E231</v>
          </cell>
          <cell r="H232">
            <v>0</v>
          </cell>
          <cell r="I232">
            <v>0</v>
          </cell>
          <cell r="J232">
            <v>0</v>
          </cell>
        </row>
        <row r="233">
          <cell r="G233" t="str">
            <v>E232</v>
          </cell>
          <cell r="H233">
            <v>0</v>
          </cell>
          <cell r="I233">
            <v>0</v>
          </cell>
          <cell r="J233">
            <v>0</v>
          </cell>
        </row>
        <row r="234">
          <cell r="G234" t="str">
            <v>E233</v>
          </cell>
          <cell r="H234">
            <v>0</v>
          </cell>
          <cell r="I234">
            <v>0</v>
          </cell>
          <cell r="J234">
            <v>0</v>
          </cell>
        </row>
        <row r="235">
          <cell r="G235" t="str">
            <v>E234</v>
          </cell>
          <cell r="H235">
            <v>0</v>
          </cell>
          <cell r="I235">
            <v>0</v>
          </cell>
          <cell r="J235">
            <v>0</v>
          </cell>
        </row>
        <row r="236">
          <cell r="G236" t="str">
            <v>E235</v>
          </cell>
          <cell r="H236">
            <v>0</v>
          </cell>
          <cell r="I236">
            <v>0</v>
          </cell>
          <cell r="J236">
            <v>0</v>
          </cell>
        </row>
        <row r="237">
          <cell r="G237" t="str">
            <v>E236</v>
          </cell>
          <cell r="H237">
            <v>0</v>
          </cell>
          <cell r="I237">
            <v>0</v>
          </cell>
          <cell r="J237">
            <v>0</v>
          </cell>
        </row>
        <row r="238">
          <cell r="G238" t="str">
            <v>E237</v>
          </cell>
          <cell r="H238">
            <v>0</v>
          </cell>
          <cell r="I238">
            <v>0</v>
          </cell>
          <cell r="J238">
            <v>0</v>
          </cell>
        </row>
        <row r="239">
          <cell r="G239" t="str">
            <v>E238</v>
          </cell>
          <cell r="H239">
            <v>0</v>
          </cell>
          <cell r="I239">
            <v>0</v>
          </cell>
          <cell r="J239">
            <v>0</v>
          </cell>
        </row>
        <row r="240">
          <cell r="G240" t="str">
            <v>E239</v>
          </cell>
          <cell r="H240">
            <v>0</v>
          </cell>
          <cell r="I240">
            <v>0</v>
          </cell>
          <cell r="J240">
            <v>0</v>
          </cell>
        </row>
        <row r="241">
          <cell r="G241" t="str">
            <v>E240</v>
          </cell>
          <cell r="H241">
            <v>0</v>
          </cell>
          <cell r="I241">
            <v>0</v>
          </cell>
          <cell r="J241">
            <v>0</v>
          </cell>
        </row>
        <row r="242">
          <cell r="G242" t="str">
            <v>E241</v>
          </cell>
          <cell r="H242">
            <v>0</v>
          </cell>
          <cell r="I242">
            <v>0</v>
          </cell>
          <cell r="J242">
            <v>0</v>
          </cell>
        </row>
        <row r="243">
          <cell r="G243" t="str">
            <v>E242</v>
          </cell>
          <cell r="H243">
            <v>0</v>
          </cell>
          <cell r="I243">
            <v>0</v>
          </cell>
          <cell r="J243">
            <v>0</v>
          </cell>
        </row>
        <row r="244">
          <cell r="G244" t="str">
            <v>E243</v>
          </cell>
          <cell r="H244">
            <v>0</v>
          </cell>
          <cell r="I244">
            <v>0</v>
          </cell>
          <cell r="J244">
            <v>0</v>
          </cell>
        </row>
        <row r="245">
          <cell r="G245" t="str">
            <v>E244</v>
          </cell>
          <cell r="H245">
            <v>0</v>
          </cell>
          <cell r="I245">
            <v>0</v>
          </cell>
          <cell r="J245">
            <v>0</v>
          </cell>
        </row>
        <row r="246">
          <cell r="G246" t="str">
            <v>E245</v>
          </cell>
          <cell r="H246">
            <v>0</v>
          </cell>
          <cell r="I246">
            <v>0</v>
          </cell>
          <cell r="J246">
            <v>0</v>
          </cell>
        </row>
        <row r="247">
          <cell r="G247" t="str">
            <v>E246</v>
          </cell>
          <cell r="H247">
            <v>0</v>
          </cell>
          <cell r="I247">
            <v>0</v>
          </cell>
          <cell r="J247">
            <v>0</v>
          </cell>
        </row>
        <row r="248">
          <cell r="G248" t="str">
            <v>E247</v>
          </cell>
          <cell r="H248">
            <v>0</v>
          </cell>
          <cell r="I248">
            <v>0</v>
          </cell>
          <cell r="J248">
            <v>0</v>
          </cell>
        </row>
        <row r="249">
          <cell r="G249" t="str">
            <v>E248</v>
          </cell>
          <cell r="H249">
            <v>0</v>
          </cell>
          <cell r="I249">
            <v>0</v>
          </cell>
          <cell r="J249">
            <v>0</v>
          </cell>
        </row>
        <row r="250">
          <cell r="G250" t="str">
            <v>E249</v>
          </cell>
          <cell r="H250">
            <v>0</v>
          </cell>
          <cell r="I250">
            <v>0</v>
          </cell>
          <cell r="J250">
            <v>0</v>
          </cell>
        </row>
        <row r="251">
          <cell r="G251" t="str">
            <v>E250</v>
          </cell>
          <cell r="H251">
            <v>0</v>
          </cell>
          <cell r="I251">
            <v>0</v>
          </cell>
          <cell r="J251">
            <v>0</v>
          </cell>
        </row>
        <row r="252">
          <cell r="G252" t="str">
            <v>E251</v>
          </cell>
          <cell r="H252">
            <v>0</v>
          </cell>
          <cell r="I252">
            <v>0</v>
          </cell>
          <cell r="J252">
            <v>0</v>
          </cell>
        </row>
        <row r="253">
          <cell r="G253" t="str">
            <v>E252</v>
          </cell>
          <cell r="H253">
            <v>0</v>
          </cell>
          <cell r="I253">
            <v>0</v>
          </cell>
          <cell r="J253">
            <v>0</v>
          </cell>
        </row>
        <row r="254">
          <cell r="G254" t="str">
            <v>E253</v>
          </cell>
          <cell r="H254">
            <v>0</v>
          </cell>
          <cell r="I254">
            <v>0</v>
          </cell>
          <cell r="J254">
            <v>0</v>
          </cell>
        </row>
        <row r="255">
          <cell r="G255" t="str">
            <v>E254</v>
          </cell>
          <cell r="H255">
            <v>0</v>
          </cell>
          <cell r="I255">
            <v>0</v>
          </cell>
          <cell r="J255">
            <v>0</v>
          </cell>
        </row>
        <row r="256">
          <cell r="G256" t="str">
            <v>E255</v>
          </cell>
          <cell r="H256">
            <v>0</v>
          </cell>
          <cell r="I256">
            <v>0</v>
          </cell>
          <cell r="J256">
            <v>0</v>
          </cell>
        </row>
        <row r="257">
          <cell r="G257" t="str">
            <v>E256</v>
          </cell>
          <cell r="H257">
            <v>0</v>
          </cell>
          <cell r="I257">
            <v>0</v>
          </cell>
          <cell r="J257">
            <v>0</v>
          </cell>
        </row>
        <row r="258">
          <cell r="G258" t="str">
            <v>E257</v>
          </cell>
          <cell r="H258">
            <v>0</v>
          </cell>
          <cell r="I258">
            <v>0</v>
          </cell>
          <cell r="J258">
            <v>0</v>
          </cell>
        </row>
        <row r="259">
          <cell r="G259" t="str">
            <v>E258</v>
          </cell>
          <cell r="H259">
            <v>0</v>
          </cell>
          <cell r="I259">
            <v>0</v>
          </cell>
          <cell r="J259">
            <v>0</v>
          </cell>
        </row>
        <row r="260">
          <cell r="G260" t="str">
            <v>E259</v>
          </cell>
          <cell r="H260">
            <v>0</v>
          </cell>
          <cell r="I260">
            <v>0</v>
          </cell>
          <cell r="J260">
            <v>0</v>
          </cell>
        </row>
        <row r="261">
          <cell r="G261" t="str">
            <v>E260</v>
          </cell>
          <cell r="H261">
            <v>0</v>
          </cell>
          <cell r="I261">
            <v>0</v>
          </cell>
          <cell r="J261">
            <v>0</v>
          </cell>
        </row>
        <row r="262">
          <cell r="G262" t="str">
            <v>E261</v>
          </cell>
          <cell r="H262">
            <v>0</v>
          </cell>
          <cell r="I262">
            <v>0</v>
          </cell>
          <cell r="J262">
            <v>0</v>
          </cell>
        </row>
        <row r="263">
          <cell r="G263" t="str">
            <v>E262</v>
          </cell>
          <cell r="H263">
            <v>0</v>
          </cell>
          <cell r="I263">
            <v>0</v>
          </cell>
          <cell r="J263">
            <v>0</v>
          </cell>
        </row>
        <row r="264">
          <cell r="G264" t="str">
            <v>E263</v>
          </cell>
          <cell r="H264">
            <v>0</v>
          </cell>
          <cell r="I264">
            <v>0</v>
          </cell>
          <cell r="J264">
            <v>0</v>
          </cell>
        </row>
        <row r="265">
          <cell r="G265" t="str">
            <v>E264</v>
          </cell>
          <cell r="H265">
            <v>0</v>
          </cell>
          <cell r="I265">
            <v>0</v>
          </cell>
          <cell r="J265">
            <v>0</v>
          </cell>
        </row>
        <row r="266">
          <cell r="G266" t="str">
            <v>E265</v>
          </cell>
          <cell r="H266">
            <v>0</v>
          </cell>
          <cell r="I266">
            <v>0</v>
          </cell>
          <cell r="J266">
            <v>0</v>
          </cell>
        </row>
        <row r="267">
          <cell r="G267" t="str">
            <v>E266</v>
          </cell>
          <cell r="H267">
            <v>0</v>
          </cell>
          <cell r="I267">
            <v>0</v>
          </cell>
          <cell r="J267">
            <v>0</v>
          </cell>
        </row>
        <row r="268">
          <cell r="G268" t="str">
            <v>E267</v>
          </cell>
          <cell r="H268">
            <v>0</v>
          </cell>
          <cell r="I268">
            <v>0</v>
          </cell>
          <cell r="J268">
            <v>0</v>
          </cell>
        </row>
        <row r="269">
          <cell r="G269" t="str">
            <v>E268</v>
          </cell>
          <cell r="H269">
            <v>0</v>
          </cell>
          <cell r="I269">
            <v>0</v>
          </cell>
          <cell r="J269">
            <v>0</v>
          </cell>
        </row>
        <row r="270">
          <cell r="G270" t="str">
            <v>E269</v>
          </cell>
          <cell r="H270">
            <v>0</v>
          </cell>
          <cell r="I270">
            <v>0</v>
          </cell>
          <cell r="J270">
            <v>0</v>
          </cell>
        </row>
        <row r="271">
          <cell r="G271" t="str">
            <v>E270</v>
          </cell>
          <cell r="H271">
            <v>0</v>
          </cell>
          <cell r="I271">
            <v>0</v>
          </cell>
          <cell r="J271">
            <v>0</v>
          </cell>
        </row>
        <row r="272">
          <cell r="G272" t="str">
            <v>E271</v>
          </cell>
          <cell r="H272">
            <v>0</v>
          </cell>
          <cell r="I272">
            <v>0</v>
          </cell>
          <cell r="J272">
            <v>0</v>
          </cell>
        </row>
        <row r="273">
          <cell r="G273" t="str">
            <v>E272</v>
          </cell>
          <cell r="H273">
            <v>0</v>
          </cell>
          <cell r="I273">
            <v>0</v>
          </cell>
          <cell r="J273">
            <v>0</v>
          </cell>
        </row>
        <row r="274">
          <cell r="G274" t="str">
            <v>E273</v>
          </cell>
          <cell r="H274">
            <v>0</v>
          </cell>
          <cell r="I274">
            <v>0</v>
          </cell>
          <cell r="J274">
            <v>0</v>
          </cell>
        </row>
        <row r="275">
          <cell r="G275" t="str">
            <v>E274</v>
          </cell>
          <cell r="H275">
            <v>0</v>
          </cell>
          <cell r="I275">
            <v>0</v>
          </cell>
          <cell r="J275">
            <v>0</v>
          </cell>
        </row>
        <row r="276">
          <cell r="G276" t="str">
            <v>E275</v>
          </cell>
          <cell r="H276">
            <v>0</v>
          </cell>
          <cell r="I276">
            <v>0</v>
          </cell>
          <cell r="J276">
            <v>0</v>
          </cell>
        </row>
        <row r="277">
          <cell r="G277" t="str">
            <v>E276</v>
          </cell>
          <cell r="H277">
            <v>0</v>
          </cell>
          <cell r="I277">
            <v>0</v>
          </cell>
          <cell r="J277">
            <v>0</v>
          </cell>
        </row>
        <row r="278">
          <cell r="G278" t="str">
            <v>E277</v>
          </cell>
          <cell r="H278">
            <v>0</v>
          </cell>
          <cell r="I278">
            <v>0</v>
          </cell>
          <cell r="J278">
            <v>0</v>
          </cell>
        </row>
        <row r="279">
          <cell r="G279" t="str">
            <v>E278</v>
          </cell>
          <cell r="H279">
            <v>0</v>
          </cell>
          <cell r="I279">
            <v>0</v>
          </cell>
          <cell r="J279">
            <v>0</v>
          </cell>
        </row>
        <row r="280">
          <cell r="G280" t="str">
            <v>E279</v>
          </cell>
          <cell r="H280">
            <v>0</v>
          </cell>
          <cell r="I280">
            <v>0</v>
          </cell>
          <cell r="J280">
            <v>0</v>
          </cell>
        </row>
        <row r="281">
          <cell r="G281" t="str">
            <v>E280</v>
          </cell>
          <cell r="H281">
            <v>0</v>
          </cell>
          <cell r="I281">
            <v>0</v>
          </cell>
          <cell r="J281">
            <v>0</v>
          </cell>
        </row>
        <row r="282">
          <cell r="G282" t="str">
            <v>E281</v>
          </cell>
          <cell r="H282">
            <v>0</v>
          </cell>
          <cell r="I282">
            <v>0</v>
          </cell>
          <cell r="J282">
            <v>0</v>
          </cell>
        </row>
        <row r="283">
          <cell r="G283" t="str">
            <v>E282</v>
          </cell>
          <cell r="H283">
            <v>0</v>
          </cell>
          <cell r="I283">
            <v>0</v>
          </cell>
          <cell r="J283">
            <v>0</v>
          </cell>
        </row>
        <row r="284">
          <cell r="G284" t="str">
            <v>E283</v>
          </cell>
          <cell r="H284">
            <v>0</v>
          </cell>
          <cell r="I284">
            <v>0</v>
          </cell>
          <cell r="J284">
            <v>0</v>
          </cell>
        </row>
        <row r="285">
          <cell r="G285" t="str">
            <v>E284</v>
          </cell>
          <cell r="H285">
            <v>0</v>
          </cell>
          <cell r="I285">
            <v>0</v>
          </cell>
          <cell r="J285">
            <v>0</v>
          </cell>
        </row>
        <row r="286">
          <cell r="G286" t="str">
            <v>E285</v>
          </cell>
          <cell r="H286">
            <v>0</v>
          </cell>
          <cell r="I286">
            <v>0</v>
          </cell>
          <cell r="J286">
            <v>0</v>
          </cell>
        </row>
        <row r="287">
          <cell r="G287" t="str">
            <v>E286</v>
          </cell>
          <cell r="H287">
            <v>0</v>
          </cell>
          <cell r="I287">
            <v>0</v>
          </cell>
          <cell r="J287">
            <v>0</v>
          </cell>
        </row>
        <row r="288">
          <cell r="G288" t="str">
            <v>E287</v>
          </cell>
          <cell r="H288">
            <v>0</v>
          </cell>
          <cell r="I288">
            <v>0</v>
          </cell>
          <cell r="J288">
            <v>0</v>
          </cell>
        </row>
        <row r="289">
          <cell r="G289" t="str">
            <v>E288</v>
          </cell>
          <cell r="H289">
            <v>0</v>
          </cell>
          <cell r="I289">
            <v>0</v>
          </cell>
          <cell r="J289">
            <v>0</v>
          </cell>
        </row>
        <row r="290">
          <cell r="G290" t="str">
            <v>E289</v>
          </cell>
          <cell r="H290">
            <v>0</v>
          </cell>
          <cell r="I290">
            <v>0</v>
          </cell>
          <cell r="J290">
            <v>0</v>
          </cell>
        </row>
        <row r="291">
          <cell r="G291" t="str">
            <v>E290</v>
          </cell>
          <cell r="H291">
            <v>0</v>
          </cell>
          <cell r="I291">
            <v>0</v>
          </cell>
          <cell r="J291">
            <v>0</v>
          </cell>
        </row>
        <row r="292">
          <cell r="G292" t="str">
            <v>E291</v>
          </cell>
          <cell r="H292">
            <v>0</v>
          </cell>
          <cell r="I292">
            <v>0</v>
          </cell>
          <cell r="J292">
            <v>0</v>
          </cell>
        </row>
        <row r="293">
          <cell r="G293" t="str">
            <v>E292</v>
          </cell>
          <cell r="H293">
            <v>0</v>
          </cell>
          <cell r="I293">
            <v>0</v>
          </cell>
          <cell r="J293">
            <v>0</v>
          </cell>
        </row>
        <row r="294">
          <cell r="G294" t="str">
            <v>E293</v>
          </cell>
          <cell r="H294">
            <v>0</v>
          </cell>
          <cell r="I294">
            <v>0</v>
          </cell>
          <cell r="J294">
            <v>0</v>
          </cell>
        </row>
        <row r="295">
          <cell r="G295" t="str">
            <v>E294</v>
          </cell>
          <cell r="H295">
            <v>0</v>
          </cell>
          <cell r="I295">
            <v>0</v>
          </cell>
          <cell r="J295">
            <v>0</v>
          </cell>
        </row>
        <row r="296">
          <cell r="G296" t="str">
            <v>E295</v>
          </cell>
          <cell r="H296">
            <v>0</v>
          </cell>
          <cell r="I296">
            <v>0</v>
          </cell>
          <cell r="J296">
            <v>0</v>
          </cell>
        </row>
        <row r="297">
          <cell r="G297" t="str">
            <v>E296</v>
          </cell>
          <cell r="H297">
            <v>0</v>
          </cell>
          <cell r="I297">
            <v>0</v>
          </cell>
          <cell r="J297">
            <v>0</v>
          </cell>
        </row>
        <row r="298">
          <cell r="G298" t="str">
            <v>E297</v>
          </cell>
          <cell r="H298">
            <v>0</v>
          </cell>
          <cell r="I298">
            <v>0</v>
          </cell>
          <cell r="J298">
            <v>0</v>
          </cell>
        </row>
        <row r="299">
          <cell r="G299" t="str">
            <v>E298</v>
          </cell>
          <cell r="H299">
            <v>0</v>
          </cell>
          <cell r="I299">
            <v>0</v>
          </cell>
          <cell r="J299">
            <v>0</v>
          </cell>
        </row>
        <row r="300">
          <cell r="G300" t="str">
            <v>E299</v>
          </cell>
          <cell r="H300">
            <v>0</v>
          </cell>
          <cell r="I300">
            <v>0</v>
          </cell>
          <cell r="J300">
            <v>0</v>
          </cell>
        </row>
        <row r="301">
          <cell r="G301" t="str">
            <v>E300</v>
          </cell>
          <cell r="H301">
            <v>0</v>
          </cell>
          <cell r="I301">
            <v>0</v>
          </cell>
          <cell r="J301">
            <v>0</v>
          </cell>
        </row>
        <row r="302">
          <cell r="G302" t="str">
            <v>E301</v>
          </cell>
          <cell r="H302">
            <v>0</v>
          </cell>
          <cell r="I302">
            <v>0</v>
          </cell>
          <cell r="J302">
            <v>0</v>
          </cell>
        </row>
        <row r="303">
          <cell r="G303" t="str">
            <v>E302</v>
          </cell>
          <cell r="H303">
            <v>0</v>
          </cell>
          <cell r="I303">
            <v>0</v>
          </cell>
          <cell r="J303">
            <v>0</v>
          </cell>
        </row>
        <row r="304">
          <cell r="G304" t="str">
            <v>E303</v>
          </cell>
          <cell r="H304">
            <v>0</v>
          </cell>
          <cell r="I304">
            <v>0</v>
          </cell>
          <cell r="J304">
            <v>0</v>
          </cell>
        </row>
        <row r="305">
          <cell r="G305" t="str">
            <v>E304</v>
          </cell>
          <cell r="H305">
            <v>0</v>
          </cell>
          <cell r="I305">
            <v>0</v>
          </cell>
          <cell r="J305">
            <v>0</v>
          </cell>
        </row>
        <row r="306">
          <cell r="G306" t="str">
            <v>E305</v>
          </cell>
          <cell r="H306">
            <v>0</v>
          </cell>
          <cell r="I306">
            <v>0</v>
          </cell>
          <cell r="J306">
            <v>0</v>
          </cell>
        </row>
        <row r="307">
          <cell r="G307" t="str">
            <v>E306</v>
          </cell>
          <cell r="H307">
            <v>0</v>
          </cell>
          <cell r="I307">
            <v>0</v>
          </cell>
          <cell r="J307">
            <v>0</v>
          </cell>
        </row>
        <row r="308">
          <cell r="G308" t="str">
            <v>E307</v>
          </cell>
          <cell r="H308">
            <v>0</v>
          </cell>
          <cell r="I308">
            <v>0</v>
          </cell>
          <cell r="J308">
            <v>0</v>
          </cell>
        </row>
        <row r="309">
          <cell r="G309" t="str">
            <v>E308</v>
          </cell>
          <cell r="H309">
            <v>0</v>
          </cell>
          <cell r="I309">
            <v>0</v>
          </cell>
          <cell r="J309">
            <v>0</v>
          </cell>
        </row>
        <row r="310">
          <cell r="G310" t="str">
            <v>E309</v>
          </cell>
          <cell r="H310">
            <v>0</v>
          </cell>
          <cell r="I310">
            <v>0</v>
          </cell>
          <cell r="J310">
            <v>0</v>
          </cell>
        </row>
        <row r="311">
          <cell r="G311" t="str">
            <v>E310</v>
          </cell>
          <cell r="H311">
            <v>0</v>
          </cell>
          <cell r="I311">
            <v>0</v>
          </cell>
          <cell r="J311">
            <v>0</v>
          </cell>
        </row>
        <row r="312">
          <cell r="G312" t="str">
            <v>E311</v>
          </cell>
          <cell r="H312">
            <v>0</v>
          </cell>
          <cell r="I312">
            <v>0</v>
          </cell>
          <cell r="J312">
            <v>0</v>
          </cell>
        </row>
        <row r="313">
          <cell r="G313" t="str">
            <v>E312</v>
          </cell>
          <cell r="H313">
            <v>0</v>
          </cell>
          <cell r="I313">
            <v>0</v>
          </cell>
          <cell r="J313">
            <v>0</v>
          </cell>
        </row>
        <row r="314">
          <cell r="G314" t="str">
            <v>E313</v>
          </cell>
          <cell r="H314">
            <v>0</v>
          </cell>
          <cell r="I314">
            <v>0</v>
          </cell>
          <cell r="J314">
            <v>0</v>
          </cell>
        </row>
        <row r="315">
          <cell r="G315" t="str">
            <v>E314</v>
          </cell>
          <cell r="H315">
            <v>0</v>
          </cell>
          <cell r="I315">
            <v>0</v>
          </cell>
          <cell r="J315">
            <v>0</v>
          </cell>
        </row>
        <row r="316">
          <cell r="G316" t="str">
            <v>E315</v>
          </cell>
          <cell r="H316">
            <v>0</v>
          </cell>
          <cell r="I316">
            <v>0</v>
          </cell>
          <cell r="J316">
            <v>0</v>
          </cell>
        </row>
        <row r="317">
          <cell r="G317" t="str">
            <v>E316</v>
          </cell>
          <cell r="H317">
            <v>0</v>
          </cell>
          <cell r="I317">
            <v>0</v>
          </cell>
          <cell r="J317">
            <v>0</v>
          </cell>
        </row>
        <row r="318">
          <cell r="G318" t="str">
            <v>E317</v>
          </cell>
          <cell r="H318">
            <v>0</v>
          </cell>
          <cell r="I318">
            <v>0</v>
          </cell>
          <cell r="J318">
            <v>0</v>
          </cell>
        </row>
        <row r="319">
          <cell r="G319" t="str">
            <v>E318</v>
          </cell>
          <cell r="H319">
            <v>0</v>
          </cell>
          <cell r="I319">
            <v>0</v>
          </cell>
          <cell r="J319">
            <v>0</v>
          </cell>
        </row>
        <row r="320">
          <cell r="G320" t="str">
            <v>E319</v>
          </cell>
          <cell r="H320">
            <v>0</v>
          </cell>
          <cell r="I320">
            <v>0</v>
          </cell>
          <cell r="J320">
            <v>0</v>
          </cell>
        </row>
        <row r="321">
          <cell r="G321" t="str">
            <v>E320</v>
          </cell>
          <cell r="H321">
            <v>0</v>
          </cell>
          <cell r="I321">
            <v>0</v>
          </cell>
          <cell r="J321">
            <v>0</v>
          </cell>
        </row>
        <row r="322">
          <cell r="G322" t="str">
            <v>E321</v>
          </cell>
          <cell r="H322">
            <v>0</v>
          </cell>
          <cell r="I322">
            <v>0</v>
          </cell>
          <cell r="J322">
            <v>0</v>
          </cell>
        </row>
        <row r="323">
          <cell r="G323" t="str">
            <v>E322</v>
          </cell>
          <cell r="H323">
            <v>0</v>
          </cell>
          <cell r="I323">
            <v>0</v>
          </cell>
          <cell r="J323">
            <v>0</v>
          </cell>
        </row>
        <row r="324">
          <cell r="G324" t="str">
            <v>E323</v>
          </cell>
          <cell r="H324">
            <v>0</v>
          </cell>
          <cell r="I324">
            <v>0</v>
          </cell>
          <cell r="J324">
            <v>0</v>
          </cell>
        </row>
        <row r="325">
          <cell r="G325" t="str">
            <v>E324</v>
          </cell>
          <cell r="H325">
            <v>0</v>
          </cell>
          <cell r="I325">
            <v>0</v>
          </cell>
          <cell r="J325">
            <v>0</v>
          </cell>
        </row>
        <row r="326">
          <cell r="G326" t="str">
            <v>E325</v>
          </cell>
          <cell r="H326">
            <v>0</v>
          </cell>
          <cell r="I326">
            <v>0</v>
          </cell>
          <cell r="J326">
            <v>0</v>
          </cell>
        </row>
        <row r="327">
          <cell r="G327" t="str">
            <v>E326</v>
          </cell>
          <cell r="H327">
            <v>0</v>
          </cell>
          <cell r="I327">
            <v>0</v>
          </cell>
          <cell r="J327">
            <v>0</v>
          </cell>
        </row>
        <row r="328">
          <cell r="G328" t="str">
            <v>E327</v>
          </cell>
          <cell r="H328">
            <v>0</v>
          </cell>
          <cell r="I328">
            <v>0</v>
          </cell>
          <cell r="J328">
            <v>0</v>
          </cell>
        </row>
        <row r="329">
          <cell r="G329" t="str">
            <v>E328</v>
          </cell>
          <cell r="H329">
            <v>0</v>
          </cell>
          <cell r="I329">
            <v>0</v>
          </cell>
          <cell r="J329">
            <v>0</v>
          </cell>
        </row>
        <row r="330">
          <cell r="G330" t="str">
            <v>E329</v>
          </cell>
          <cell r="H330">
            <v>0</v>
          </cell>
          <cell r="I330">
            <v>0</v>
          </cell>
          <cell r="J330">
            <v>0</v>
          </cell>
        </row>
        <row r="331">
          <cell r="G331" t="str">
            <v>E330</v>
          </cell>
          <cell r="H331">
            <v>0</v>
          </cell>
          <cell r="I331">
            <v>0</v>
          </cell>
          <cell r="J331">
            <v>0</v>
          </cell>
        </row>
        <row r="332">
          <cell r="G332" t="str">
            <v>E331</v>
          </cell>
          <cell r="H332">
            <v>0</v>
          </cell>
          <cell r="I332">
            <v>0</v>
          </cell>
          <cell r="J332">
            <v>0</v>
          </cell>
        </row>
        <row r="333">
          <cell r="G333" t="str">
            <v>E332</v>
          </cell>
          <cell r="H333">
            <v>0</v>
          </cell>
          <cell r="I333">
            <v>0</v>
          </cell>
          <cell r="J333">
            <v>0</v>
          </cell>
        </row>
        <row r="334">
          <cell r="G334" t="str">
            <v>E333</v>
          </cell>
          <cell r="H334">
            <v>0</v>
          </cell>
          <cell r="I334">
            <v>0</v>
          </cell>
          <cell r="J334">
            <v>0</v>
          </cell>
        </row>
        <row r="335">
          <cell r="G335" t="str">
            <v>E334</v>
          </cell>
          <cell r="H335">
            <v>0</v>
          </cell>
          <cell r="I335">
            <v>0</v>
          </cell>
          <cell r="J335">
            <v>0</v>
          </cell>
        </row>
        <row r="336">
          <cell r="G336" t="str">
            <v>E335</v>
          </cell>
          <cell r="H336">
            <v>0</v>
          </cell>
          <cell r="I336">
            <v>0</v>
          </cell>
          <cell r="J336">
            <v>0</v>
          </cell>
        </row>
        <row r="337">
          <cell r="G337" t="str">
            <v>E336</v>
          </cell>
          <cell r="H337">
            <v>0</v>
          </cell>
          <cell r="I337">
            <v>0</v>
          </cell>
          <cell r="J337">
            <v>0</v>
          </cell>
        </row>
        <row r="338">
          <cell r="G338" t="str">
            <v>E337</v>
          </cell>
          <cell r="H338">
            <v>0</v>
          </cell>
          <cell r="I338">
            <v>0</v>
          </cell>
          <cell r="J338">
            <v>0</v>
          </cell>
        </row>
        <row r="339">
          <cell r="G339" t="str">
            <v>E338</v>
          </cell>
          <cell r="H339">
            <v>0</v>
          </cell>
          <cell r="I339">
            <v>0</v>
          </cell>
          <cell r="J339">
            <v>0</v>
          </cell>
        </row>
        <row r="340">
          <cell r="G340" t="str">
            <v>E339</v>
          </cell>
          <cell r="H340">
            <v>0</v>
          </cell>
          <cell r="I340">
            <v>0</v>
          </cell>
          <cell r="J340">
            <v>0</v>
          </cell>
        </row>
        <row r="341">
          <cell r="G341" t="str">
            <v>E340</v>
          </cell>
          <cell r="H341">
            <v>0</v>
          </cell>
          <cell r="I341">
            <v>0</v>
          </cell>
          <cell r="J341">
            <v>0</v>
          </cell>
        </row>
        <row r="342">
          <cell r="G342" t="str">
            <v>E341</v>
          </cell>
          <cell r="H342">
            <v>0</v>
          </cell>
          <cell r="I342">
            <v>0</v>
          </cell>
          <cell r="J342">
            <v>0</v>
          </cell>
        </row>
        <row r="343">
          <cell r="G343" t="str">
            <v>E342</v>
          </cell>
          <cell r="H343">
            <v>0</v>
          </cell>
          <cell r="I343">
            <v>0</v>
          </cell>
          <cell r="J343">
            <v>0</v>
          </cell>
        </row>
        <row r="344">
          <cell r="G344" t="str">
            <v>E343</v>
          </cell>
          <cell r="H344">
            <v>0</v>
          </cell>
          <cell r="I344">
            <v>0</v>
          </cell>
          <cell r="J344">
            <v>0</v>
          </cell>
        </row>
        <row r="345">
          <cell r="G345" t="str">
            <v>E344</v>
          </cell>
          <cell r="H345">
            <v>0</v>
          </cell>
          <cell r="I345">
            <v>0</v>
          </cell>
          <cell r="J345">
            <v>0</v>
          </cell>
        </row>
        <row r="346">
          <cell r="G346" t="str">
            <v>E345</v>
          </cell>
          <cell r="H346">
            <v>0</v>
          </cell>
          <cell r="I346">
            <v>0</v>
          </cell>
          <cell r="J346">
            <v>0</v>
          </cell>
        </row>
        <row r="347">
          <cell r="G347" t="str">
            <v>E346</v>
          </cell>
          <cell r="H347">
            <v>0</v>
          </cell>
          <cell r="I347">
            <v>0</v>
          </cell>
          <cell r="J347">
            <v>0</v>
          </cell>
        </row>
        <row r="348">
          <cell r="G348" t="str">
            <v>E347</v>
          </cell>
          <cell r="H348">
            <v>0</v>
          </cell>
          <cell r="I348">
            <v>0</v>
          </cell>
          <cell r="J348">
            <v>0</v>
          </cell>
        </row>
        <row r="349">
          <cell r="G349" t="str">
            <v>E348</v>
          </cell>
          <cell r="H349">
            <v>0</v>
          </cell>
          <cell r="I349">
            <v>0</v>
          </cell>
          <cell r="J349">
            <v>0</v>
          </cell>
        </row>
        <row r="350">
          <cell r="G350" t="str">
            <v>E349</v>
          </cell>
          <cell r="H350">
            <v>0</v>
          </cell>
          <cell r="I350">
            <v>0</v>
          </cell>
          <cell r="J350">
            <v>0</v>
          </cell>
        </row>
        <row r="351">
          <cell r="G351" t="str">
            <v>E350</v>
          </cell>
          <cell r="H351">
            <v>0</v>
          </cell>
          <cell r="I351">
            <v>0</v>
          </cell>
          <cell r="J351">
            <v>0</v>
          </cell>
        </row>
        <row r="352">
          <cell r="G352" t="str">
            <v>E351</v>
          </cell>
          <cell r="H352">
            <v>0</v>
          </cell>
          <cell r="I352">
            <v>0</v>
          </cell>
          <cell r="J352">
            <v>0</v>
          </cell>
        </row>
        <row r="353">
          <cell r="G353" t="str">
            <v>E352</v>
          </cell>
          <cell r="H353">
            <v>0</v>
          </cell>
          <cell r="I353">
            <v>0</v>
          </cell>
          <cell r="J353">
            <v>0</v>
          </cell>
        </row>
        <row r="354">
          <cell r="G354" t="str">
            <v>E353</v>
          </cell>
          <cell r="H354">
            <v>0</v>
          </cell>
          <cell r="I354">
            <v>0</v>
          </cell>
          <cell r="J354">
            <v>0</v>
          </cell>
        </row>
        <row r="355">
          <cell r="G355" t="str">
            <v>E354</v>
          </cell>
          <cell r="H355">
            <v>0</v>
          </cell>
          <cell r="I355">
            <v>0</v>
          </cell>
          <cell r="J355">
            <v>0</v>
          </cell>
        </row>
        <row r="356">
          <cell r="G356" t="str">
            <v>E355</v>
          </cell>
          <cell r="H356">
            <v>0</v>
          </cell>
          <cell r="I356">
            <v>0</v>
          </cell>
          <cell r="J356">
            <v>0</v>
          </cell>
        </row>
        <row r="357">
          <cell r="G357" t="str">
            <v>E356</v>
          </cell>
          <cell r="H357">
            <v>0</v>
          </cell>
          <cell r="I357">
            <v>0</v>
          </cell>
          <cell r="J357">
            <v>0</v>
          </cell>
        </row>
        <row r="358">
          <cell r="G358" t="str">
            <v>E357</v>
          </cell>
          <cell r="H358">
            <v>0</v>
          </cell>
          <cell r="I358">
            <v>0</v>
          </cell>
          <cell r="J358">
            <v>0</v>
          </cell>
        </row>
        <row r="359">
          <cell r="G359" t="str">
            <v>E358</v>
          </cell>
          <cell r="H359">
            <v>0</v>
          </cell>
          <cell r="I359">
            <v>0</v>
          </cell>
          <cell r="J359">
            <v>0</v>
          </cell>
        </row>
        <row r="360">
          <cell r="G360" t="str">
            <v>E359</v>
          </cell>
          <cell r="H360">
            <v>0</v>
          </cell>
          <cell r="I360">
            <v>0</v>
          </cell>
          <cell r="J360">
            <v>0</v>
          </cell>
        </row>
        <row r="361">
          <cell r="G361" t="str">
            <v>E360</v>
          </cell>
          <cell r="H361">
            <v>0</v>
          </cell>
          <cell r="I361">
            <v>0</v>
          </cell>
          <cell r="J361">
            <v>0</v>
          </cell>
        </row>
        <row r="362">
          <cell r="G362" t="str">
            <v>E361</v>
          </cell>
          <cell r="H362">
            <v>0</v>
          </cell>
          <cell r="I362">
            <v>0</v>
          </cell>
          <cell r="J362">
            <v>0</v>
          </cell>
        </row>
        <row r="363">
          <cell r="G363" t="str">
            <v>E362</v>
          </cell>
          <cell r="H363">
            <v>0</v>
          </cell>
          <cell r="I363">
            <v>0</v>
          </cell>
          <cell r="J363">
            <v>0</v>
          </cell>
        </row>
        <row r="364">
          <cell r="G364" t="str">
            <v>E363</v>
          </cell>
          <cell r="H364">
            <v>0</v>
          </cell>
          <cell r="I364">
            <v>0</v>
          </cell>
          <cell r="J364">
            <v>0</v>
          </cell>
        </row>
        <row r="365">
          <cell r="G365" t="str">
            <v>E364</v>
          </cell>
          <cell r="H365">
            <v>0</v>
          </cell>
          <cell r="I365">
            <v>0</v>
          </cell>
          <cell r="J365">
            <v>0</v>
          </cell>
        </row>
        <row r="366">
          <cell r="G366" t="str">
            <v>E365</v>
          </cell>
          <cell r="H366">
            <v>0</v>
          </cell>
          <cell r="I366">
            <v>0</v>
          </cell>
          <cell r="J366">
            <v>0</v>
          </cell>
        </row>
        <row r="367">
          <cell r="G367" t="str">
            <v>E366</v>
          </cell>
          <cell r="H367">
            <v>0</v>
          </cell>
          <cell r="I367">
            <v>0</v>
          </cell>
          <cell r="J367">
            <v>0</v>
          </cell>
        </row>
        <row r="368">
          <cell r="G368" t="str">
            <v>E367</v>
          </cell>
          <cell r="H368">
            <v>0</v>
          </cell>
          <cell r="I368">
            <v>0</v>
          </cell>
          <cell r="J368">
            <v>0</v>
          </cell>
        </row>
        <row r="369">
          <cell r="G369" t="str">
            <v>E368</v>
          </cell>
          <cell r="H369">
            <v>0</v>
          </cell>
          <cell r="I369">
            <v>0</v>
          </cell>
          <cell r="J369">
            <v>0</v>
          </cell>
        </row>
        <row r="370">
          <cell r="G370" t="str">
            <v>E369</v>
          </cell>
          <cell r="H370">
            <v>0</v>
          </cell>
          <cell r="I370">
            <v>0</v>
          </cell>
          <cell r="J370">
            <v>0</v>
          </cell>
        </row>
        <row r="371">
          <cell r="G371" t="str">
            <v>E370</v>
          </cell>
          <cell r="H371">
            <v>0</v>
          </cell>
          <cell r="I371">
            <v>0</v>
          </cell>
          <cell r="J371">
            <v>0</v>
          </cell>
        </row>
        <row r="372">
          <cell r="G372" t="str">
            <v>E371</v>
          </cell>
          <cell r="H372">
            <v>0</v>
          </cell>
          <cell r="I372">
            <v>0</v>
          </cell>
          <cell r="J372">
            <v>0</v>
          </cell>
        </row>
        <row r="373">
          <cell r="G373" t="str">
            <v>E372</v>
          </cell>
          <cell r="H373">
            <v>0</v>
          </cell>
          <cell r="I373">
            <v>0</v>
          </cell>
          <cell r="J373">
            <v>0</v>
          </cell>
        </row>
        <row r="374">
          <cell r="G374" t="str">
            <v>E373</v>
          </cell>
          <cell r="H374">
            <v>0</v>
          </cell>
          <cell r="I374">
            <v>0</v>
          </cell>
          <cell r="J374">
            <v>0</v>
          </cell>
        </row>
        <row r="375">
          <cell r="G375" t="str">
            <v>E374</v>
          </cell>
          <cell r="H375">
            <v>0</v>
          </cell>
          <cell r="I375">
            <v>0</v>
          </cell>
          <cell r="J375">
            <v>0</v>
          </cell>
        </row>
        <row r="376">
          <cell r="G376" t="str">
            <v>E375</v>
          </cell>
          <cell r="H376">
            <v>0</v>
          </cell>
          <cell r="I376">
            <v>0</v>
          </cell>
          <cell r="J376">
            <v>0</v>
          </cell>
        </row>
        <row r="377">
          <cell r="G377" t="str">
            <v>E376</v>
          </cell>
          <cell r="H377">
            <v>0</v>
          </cell>
          <cell r="I377">
            <v>0</v>
          </cell>
          <cell r="J377">
            <v>0</v>
          </cell>
        </row>
        <row r="378">
          <cell r="G378" t="str">
            <v>E377</v>
          </cell>
          <cell r="H378">
            <v>0</v>
          </cell>
          <cell r="I378">
            <v>0</v>
          </cell>
          <cell r="J378">
            <v>0</v>
          </cell>
        </row>
        <row r="379">
          <cell r="G379" t="str">
            <v>E378</v>
          </cell>
          <cell r="H379">
            <v>0</v>
          </cell>
          <cell r="I379">
            <v>0</v>
          </cell>
          <cell r="J379">
            <v>0</v>
          </cell>
        </row>
        <row r="380">
          <cell r="G380" t="str">
            <v>E379</v>
          </cell>
          <cell r="H380">
            <v>0</v>
          </cell>
          <cell r="I380">
            <v>0</v>
          </cell>
          <cell r="J380">
            <v>0</v>
          </cell>
        </row>
        <row r="381">
          <cell r="G381" t="str">
            <v>E380</v>
          </cell>
          <cell r="H381">
            <v>0</v>
          </cell>
          <cell r="I381">
            <v>0</v>
          </cell>
          <cell r="J381">
            <v>0</v>
          </cell>
        </row>
        <row r="382">
          <cell r="G382" t="str">
            <v>E381</v>
          </cell>
          <cell r="H382">
            <v>0</v>
          </cell>
          <cell r="I382">
            <v>0</v>
          </cell>
          <cell r="J382">
            <v>0</v>
          </cell>
        </row>
        <row r="383">
          <cell r="G383" t="str">
            <v>E382</v>
          </cell>
          <cell r="H383">
            <v>0</v>
          </cell>
          <cell r="I383">
            <v>0</v>
          </cell>
          <cell r="J383">
            <v>0</v>
          </cell>
        </row>
        <row r="384">
          <cell r="G384" t="str">
            <v>E383</v>
          </cell>
          <cell r="H384">
            <v>0</v>
          </cell>
          <cell r="I384">
            <v>0</v>
          </cell>
          <cell r="J384">
            <v>0</v>
          </cell>
        </row>
      </sheetData>
      <sheetData sheetId="2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</row>
        <row r="3">
          <cell r="B3" t="str">
            <v>ACCESORIOS ACERO INOXIDABLE</v>
          </cell>
        </row>
        <row r="4">
          <cell r="B4" t="str">
            <v>ABRAZADERAS 4"</v>
          </cell>
        </row>
        <row r="5">
          <cell r="B5" t="str">
            <v>ACCESORIO PVC P 1/2"</v>
          </cell>
        </row>
        <row r="6">
          <cell r="B6" t="str">
            <v>ACCESORIO PVC S 2"</v>
          </cell>
        </row>
        <row r="7">
          <cell r="B7" t="str">
            <v>ACCESORIO PVC S 3"</v>
          </cell>
        </row>
        <row r="8">
          <cell r="B8" t="str">
            <v>ACCESORIO PVC S 4"</v>
          </cell>
        </row>
        <row r="9">
          <cell r="B9" t="str">
            <v>ACCESORIOS</v>
          </cell>
        </row>
        <row r="10">
          <cell r="B10" t="str">
            <v>ACCESORIOS CONEXIÓN Y DERIVACION CABLE COAXIAL</v>
          </cell>
        </row>
        <row r="11">
          <cell r="B11" t="str">
            <v>Accesorios de conexion por atras SanitarioDO-TCDIC</v>
          </cell>
        </row>
        <row r="12">
          <cell r="B12" t="str">
            <v>ACCESORIOS DE CONEXIÓN Y SUJECION PARA CABLE AMTIFRAU</v>
          </cell>
        </row>
        <row r="13">
          <cell r="B13" t="str">
            <v>ACCESORIOS DE SUJECION</v>
          </cell>
        </row>
        <row r="14">
          <cell r="B14" t="str">
            <v>ACCESORIOS EMT</v>
          </cell>
        </row>
        <row r="15">
          <cell r="B15" t="str">
            <v xml:space="preserve">ACCESORIOS GALVANIZADOS PARA CONEXIÓN EQUIPO DE PRESION </v>
          </cell>
        </row>
        <row r="16">
          <cell r="B16" t="str">
            <v>ACCESORIOS CPVC-P 1/2" ( Codo , unión y tapón )</v>
          </cell>
        </row>
        <row r="17">
          <cell r="B17" t="str">
            <v>ACCESORIOS PVC P 21/2"</v>
          </cell>
        </row>
        <row r="18">
          <cell r="B18" t="str">
            <v>ACCESORIOS PVC-P 1 1/2" ( Codo , unión y tapón )</v>
          </cell>
        </row>
        <row r="19">
          <cell r="B19" t="str">
            <v>ACCESORIOS PVC-P 1 1/4" ( Codo , unión y tapón )</v>
          </cell>
        </row>
        <row r="20">
          <cell r="B20" t="str">
            <v>ACCESORIOS PVC-P 1/2" ( Codo , unión y tapón )</v>
          </cell>
        </row>
        <row r="21">
          <cell r="B21" t="str">
            <v>ACCESORIOS PVC-P 2" ( Codo , unión y tapón )</v>
          </cell>
        </row>
        <row r="22">
          <cell r="B22" t="str">
            <v>ACCESORIOS PVC-P 3/4" ( Codo, unión y tapón )</v>
          </cell>
        </row>
        <row r="23">
          <cell r="B23" t="str">
            <v>ACCESORIOS SUJECION TRANFORMADOR</v>
          </cell>
        </row>
        <row r="24">
          <cell r="B24" t="str">
            <v>ACERO 37.000 PSI</v>
          </cell>
        </row>
        <row r="25">
          <cell r="B25" t="str">
            <v xml:space="preserve">ACERO 60.000 PSI </v>
          </cell>
        </row>
        <row r="26">
          <cell r="B26" t="str">
            <v>ACERO ESTRUCTURAL ACESCO PHR Cal. 12</v>
          </cell>
        </row>
        <row r="27">
          <cell r="B27" t="str">
            <v>ACIDO FLORIDRICO</v>
          </cell>
        </row>
        <row r="28">
          <cell r="B28" t="str">
            <v>ACIDO NITRICO</v>
          </cell>
        </row>
        <row r="29">
          <cell r="B29" t="str">
            <v>ACONDICIONADOR NOVAFORT 250ML  Pavco</v>
          </cell>
        </row>
        <row r="30">
          <cell r="B30" t="str">
            <v>ACPM</v>
          </cell>
        </row>
        <row r="31">
          <cell r="B31" t="str">
            <v>ADAPTADOR CONDUIT PVC 1/2"</v>
          </cell>
        </row>
        <row r="32">
          <cell r="B32" t="str">
            <v>ADAPTADOR MACHO   3/4"</v>
          </cell>
        </row>
        <row r="33">
          <cell r="B33" t="str">
            <v>ADAPTADOR TERMINAL CONDUIT 3/4"</v>
          </cell>
        </row>
        <row r="34">
          <cell r="B34" t="str">
            <v>ADAPTADORES MACHO 1/2"</v>
          </cell>
        </row>
        <row r="35">
          <cell r="B35" t="str">
            <v>ADHESIVO EPOXICO G5 DE 651 ml</v>
          </cell>
        </row>
        <row r="36">
          <cell r="B36" t="str">
            <v>ADHESIVO NOVAFORT 310 ML  Pavco</v>
          </cell>
        </row>
        <row r="37">
          <cell r="B37" t="str">
            <v>AGUA</v>
          </cell>
        </row>
        <row r="38">
          <cell r="B38" t="str">
            <v>AISLADORES</v>
          </cell>
        </row>
        <row r="39">
          <cell r="B39" t="str">
            <v>AISLADORES DE PIN CON ESPIGO</v>
          </cell>
        </row>
        <row r="40">
          <cell r="B40" t="str">
            <v>AISLADORES DE RETENCION</v>
          </cell>
        </row>
        <row r="41">
          <cell r="B41" t="str">
            <v>AISLADORES EMISORES</v>
          </cell>
        </row>
        <row r="42">
          <cell r="B42" t="str">
            <v>ALAMBRE COBRE DESNUDO AWG  12</v>
          </cell>
        </row>
        <row r="43">
          <cell r="B43" t="str">
            <v>ALAMBRE COBRE THHN 12 AWG</v>
          </cell>
        </row>
        <row r="44">
          <cell r="B44" t="str">
            <v>ALAMBRE NEGRO       No.18</v>
          </cell>
        </row>
        <row r="45">
          <cell r="B45" t="str">
            <v>ALFACOLOR 3-15</v>
          </cell>
        </row>
        <row r="46">
          <cell r="B46" t="str">
            <v>ALFAJIAS CONCRETO     .25</v>
          </cell>
        </row>
        <row r="47">
          <cell r="B47" t="str">
            <v>ALUMINIO PARA CIELO RASO INC ESTRUCTURA</v>
          </cell>
        </row>
        <row r="48">
          <cell r="B48" t="str">
            <v>ALUMINIO PARA DIVISION BAÑO</v>
          </cell>
        </row>
        <row r="49">
          <cell r="B49" t="str">
            <v>AMPLIFICADOR TV CON 20 SALIDAS</v>
          </cell>
        </row>
        <row r="50">
          <cell r="B50" t="str">
            <v>ANCLAJE CAMISA DE 3/8"</v>
          </cell>
        </row>
        <row r="51">
          <cell r="B51" t="str">
            <v>ÁNGULO     1 x 1 x 1/8" de 6 mts</v>
          </cell>
        </row>
        <row r="52">
          <cell r="B52" t="str">
            <v>ÁNGULO     1 x 1 x 3/16" de 6 mts</v>
          </cell>
        </row>
        <row r="53">
          <cell r="B53" t="str">
            <v>ANGULO 1 1/2X3/16</v>
          </cell>
        </row>
        <row r="54">
          <cell r="B54" t="str">
            <v>ANGULO 1"X1/8"</v>
          </cell>
        </row>
        <row r="55">
          <cell r="B55" t="str">
            <v xml:space="preserve">ANGULO 2" * 2" * 1/8" </v>
          </cell>
        </row>
        <row r="56">
          <cell r="B56" t="str">
            <v xml:space="preserve">ANGULO 2" * 2" * 3/16" </v>
          </cell>
        </row>
        <row r="57">
          <cell r="B57" t="str">
            <v>ANGULO 3/4"</v>
          </cell>
        </row>
        <row r="58">
          <cell r="B58" t="str">
            <v>ANGULO DE 1"x1/8"</v>
          </cell>
        </row>
        <row r="59">
          <cell r="B59" t="str">
            <v>ANGULOS DE ENSAMBLE</v>
          </cell>
        </row>
        <row r="60">
          <cell r="B60" t="str">
            <v>ANGULOS EN ALUMINIO BLANCO DE 3m</v>
          </cell>
        </row>
        <row r="61">
          <cell r="B61" t="str">
            <v xml:space="preserve">ANTENA EXTERNA COMUNAL TV </v>
          </cell>
        </row>
        <row r="62">
          <cell r="B62" t="str">
            <v>ANTICORROSIVO</v>
          </cell>
        </row>
        <row r="63">
          <cell r="B63" t="str">
            <v xml:space="preserve">ANTICORROSIVO </v>
          </cell>
        </row>
        <row r="64">
          <cell r="B64" t="str">
            <v>ARENA DE RIO</v>
          </cell>
        </row>
        <row r="65">
          <cell r="B65" t="str">
            <v>ARENA LAVADA DE PEÑA</v>
          </cell>
        </row>
        <row r="66">
          <cell r="B66" t="str">
            <v>ARBOL</v>
          </cell>
        </row>
        <row r="67">
          <cell r="B67" t="str">
            <v>ASFALTO TIPO 190/220 200 kg</v>
          </cell>
        </row>
        <row r="68">
          <cell r="B68" t="str">
            <v>BALA DULUX 2X20W, REFLECTOR EN ALUMINIO BRILLADO. DIAMETRO 20,5 CMS, ACABADO BLANCO. INCLUYE 2 BOMBILLOS DULUX 20W ROSCA, LUZ 6500K</v>
          </cell>
        </row>
        <row r="69">
          <cell r="B69" t="str">
            <v>BALA FLUORESCENTE 2X26 CON BOMBILLOS AHORRADORES</v>
          </cell>
        </row>
        <row r="70">
          <cell r="B70" t="str">
            <v>BALDOSA EN GRANITO ALFA</v>
          </cell>
        </row>
        <row r="71">
          <cell r="B71" t="str">
            <v>BALDOSA PORCELANATICO</v>
          </cell>
        </row>
        <row r="72">
          <cell r="B72" t="str">
            <v>BARNIZ</v>
          </cell>
        </row>
        <row r="73">
          <cell r="B73" t="str">
            <v>BANDEJA PORTACABLES 60X8</v>
          </cell>
        </row>
        <row r="74">
          <cell r="B74" t="str">
            <v>BASE PARA FOTOCELDA CON SOPORTE</v>
          </cell>
        </row>
        <row r="75">
          <cell r="B75" t="str">
            <v>BISAGRAS</v>
          </cell>
        </row>
        <row r="76">
          <cell r="B76" t="str">
            <v>BISAGRAS PARA VENTANAS METALICAS</v>
          </cell>
        </row>
        <row r="77">
          <cell r="B77" t="str">
            <v>BISAGRAS PUERTAS COCINA</v>
          </cell>
        </row>
        <row r="78">
          <cell r="B78" t="str">
            <v>BISEL PARA VIDRIO ESPEJO</v>
          </cell>
        </row>
        <row r="79">
          <cell r="B79" t="str">
            <v>BLOQUE No. 3</v>
          </cell>
        </row>
        <row r="80">
          <cell r="B80" t="str">
            <v xml:space="preserve">BLOQUE No. 4 </v>
          </cell>
        </row>
        <row r="81">
          <cell r="B81" t="str">
            <v xml:space="preserve">BLOQUE No. 5 </v>
          </cell>
        </row>
        <row r="82">
          <cell r="B82" t="str">
            <v xml:space="preserve">Boca puerta en mármol,  incluye nariz redonda </v>
          </cell>
        </row>
        <row r="83">
          <cell r="B83" t="str">
            <v>BOQUILLA TERMINAL PVC 1"</v>
          </cell>
        </row>
        <row r="84">
          <cell r="B84" t="str">
            <v>BOSEL</v>
          </cell>
        </row>
        <row r="85">
          <cell r="B85" t="str">
            <v>BOMBAS PARA SISTEMA DE PLANTA TRATAMIENTO</v>
          </cell>
        </row>
        <row r="86">
          <cell r="B86" t="str">
            <v>BRAZO HIDRAULICO</v>
          </cell>
        </row>
        <row r="87">
          <cell r="B87" t="str">
            <v>BROCA DE 5/8"</v>
          </cell>
        </row>
        <row r="88">
          <cell r="B88" t="str">
            <v>BROCAS 1/2"</v>
          </cell>
        </row>
        <row r="89">
          <cell r="B89" t="str">
            <v>BROCAS 1/4"</v>
          </cell>
        </row>
        <row r="90">
          <cell r="B90" t="str">
            <v>BROCAS, GRAPAS, CHAZOS Y TORNILLOS</v>
          </cell>
        </row>
        <row r="91">
          <cell r="B91" t="str">
            <v>BUSHING 4"X2" A.C.</v>
          </cell>
        </row>
        <row r="92">
          <cell r="B92" t="str">
            <v>CABALLETE ETERNIT</v>
          </cell>
        </row>
        <row r="93">
          <cell r="B93" t="str">
            <v>CABALLETE THERMOACUSTICA DE 2.00X0.70</v>
          </cell>
        </row>
        <row r="94">
          <cell r="B94" t="str">
            <v>CABLE #4 COBRE DESNUDO</v>
          </cell>
        </row>
        <row r="95">
          <cell r="B95" t="str">
            <v>Cable 10 THWN/THHN Cu-AWG 600V</v>
          </cell>
        </row>
        <row r="96">
          <cell r="B96" t="str">
            <v>cable 2/0</v>
          </cell>
        </row>
        <row r="97">
          <cell r="B97" t="str">
            <v>Cable 8 THWN/THHN Cu-AWG 600V</v>
          </cell>
        </row>
        <row r="98">
          <cell r="B98" t="str">
            <v>CABLE ANTIFRAUDE #8</v>
          </cell>
        </row>
        <row r="99">
          <cell r="B99" t="str">
            <v xml:space="preserve">CABLE BLINDADO COAXIAL RG59 U TV </v>
          </cell>
        </row>
        <row r="100">
          <cell r="B100" t="str">
            <v>CABLE DUPLEX DE 2X16</v>
          </cell>
        </row>
        <row r="101">
          <cell r="B101" t="str">
            <v>Cable 12 THWN/THHN Cu-AWG 600V</v>
          </cell>
        </row>
        <row r="102">
          <cell r="B102" t="str">
            <v>Cable 14 THWN/THHN Cu-AWG 600V</v>
          </cell>
        </row>
        <row r="103">
          <cell r="B103" t="str">
            <v>Cable 8 THWN/THHN Cu-AWG 600V</v>
          </cell>
        </row>
        <row r="104">
          <cell r="B104" t="str">
            <v>CABLE ENCAUCHETADO 3#4+1#6 T</v>
          </cell>
        </row>
        <row r="105">
          <cell r="B105" t="str">
            <v>CABLE DE COBRE DESNUDO No.12 AWG</v>
          </cell>
        </row>
        <row r="106">
          <cell r="B106" t="str">
            <v>CABLE No. 12 T</v>
          </cell>
        </row>
        <row r="107">
          <cell r="B107" t="str">
            <v>CABLE PARA SEÑALES SISTEMA CONTRA INCENDIO  2 PARES (2X22AWG) NPLF AISLAMIENTO EN PVC DE ACUERDO A LAS NORMAS IEC189, IEC708</v>
          </cell>
        </row>
        <row r="108">
          <cell r="B108" t="str">
            <v>CABLE TELEFONICO 2 PARES</v>
          </cell>
        </row>
        <row r="109">
          <cell r="B109" t="str">
            <v>CAJA 2400</v>
          </cell>
        </row>
        <row r="110">
          <cell r="B110" t="str">
            <v>CAJA 5800</v>
          </cell>
        </row>
        <row r="111">
          <cell r="B111" t="str">
            <v>CAJA MEDIDOR ACUEDUCTO CON TAPA Y CERRADURA</v>
          </cell>
        </row>
        <row r="112">
          <cell r="B112" t="str">
            <v>CAJA MEDIDOR DE AGUA 60*28*14</v>
          </cell>
        </row>
        <row r="113">
          <cell r="B113" t="str">
            <v>CAJA MONOFASICA DE 4 CIRCUITOS CON TACOS</v>
          </cell>
        </row>
        <row r="114">
          <cell r="B114" t="str">
            <v>CAJA OCTOGONAL GALVANIZADA (CAJA EMP GALV.OCTAGONAL 4")</v>
          </cell>
        </row>
        <row r="115">
          <cell r="B115" t="str">
            <v>CAJA METALICA AMPLIFICADOR TV</v>
          </cell>
        </row>
        <row r="116">
          <cell r="B116" t="str">
            <v>CAJA SENCILLA CONDUIT (CAJA EMP GALV.RECTANG. 2X4")</v>
          </cell>
        </row>
        <row r="117">
          <cell r="B117" t="str">
            <v xml:space="preserve">CAJAS DE 20X25X10 CM PARA CONEXIÓN </v>
          </cell>
        </row>
        <row r="118">
          <cell r="B118" t="str">
            <v>CALENTADOR ELECTRICO 20 GL 120 V HACEB</v>
          </cell>
        </row>
        <row r="119">
          <cell r="B119" t="str">
            <v>CARBURO BLANCO</v>
          </cell>
        </row>
        <row r="120">
          <cell r="B120" t="str">
            <v>CAOLÍN</v>
          </cell>
        </row>
        <row r="121">
          <cell r="B121" t="str">
            <v>CAPACETE 1"</v>
          </cell>
        </row>
        <row r="122">
          <cell r="B122" t="str">
            <v>CASETÓN DE GUADUA h=0.42</v>
          </cell>
        </row>
        <row r="124">
          <cell r="B124" t="str">
            <v>CEDRO CAQUETA</v>
          </cell>
        </row>
        <row r="125">
          <cell r="B125" t="str">
            <v xml:space="preserve">CELDA METÁLICA -LÁMINA COLD-ROLLED PARA  TRANSFORMADOR </v>
          </cell>
        </row>
        <row r="126">
          <cell r="B126" t="str">
            <v>CEMENTO MARINO</v>
          </cell>
        </row>
        <row r="127">
          <cell r="B127" t="str">
            <v>CEMENTO BLANCO</v>
          </cell>
        </row>
        <row r="128">
          <cell r="B128" t="str">
            <v>CEMENTO GRIS</v>
          </cell>
        </row>
        <row r="129">
          <cell r="B129" t="str">
            <v xml:space="preserve">CERAMICA </v>
          </cell>
        </row>
        <row r="130">
          <cell r="B130" t="str">
            <v>CERRADURA INAFER</v>
          </cell>
        </row>
        <row r="131">
          <cell r="B131" t="str">
            <v>CERRADURA POMA MADERA ALCOBA</v>
          </cell>
        </row>
        <row r="132">
          <cell r="B132" t="str">
            <v>CERRADURA POMA PUERTAS</v>
          </cell>
        </row>
        <row r="133">
          <cell r="B133" t="str">
            <v>CENEFA EN MADERA DE 0.12 TINTADA</v>
          </cell>
        </row>
        <row r="134">
          <cell r="B134" t="str">
            <v>CERROJO EN ACERO INOXIDABLE</v>
          </cell>
        </row>
        <row r="135">
          <cell r="B135" t="str">
            <v>CERRADURA SCHLAGE BAÑO  A40S Cromado Mate</v>
          </cell>
        </row>
        <row r="136">
          <cell r="B136" t="str">
            <v>CHEQUE HORIZONTAL 1/2"</v>
          </cell>
        </row>
        <row r="137">
          <cell r="B137" t="str">
            <v>CHEQUE R&amp;W Roscado 3/4" Ref. 236</v>
          </cell>
        </row>
        <row r="138">
          <cell r="B138" t="str">
            <v>CIELO RASO Star Orion ( perfileria aluminio 1" )</v>
          </cell>
        </row>
        <row r="139">
          <cell r="B139" t="str">
            <v>CILINDRO DE GAS PROPANO</v>
          </cell>
        </row>
        <row r="140">
          <cell r="B140" t="str">
            <v>CINTA BANDIT 1/2" CON GRAPAS</v>
          </cell>
        </row>
        <row r="141">
          <cell r="B141" t="str">
            <v>CINTA PAPEL</v>
          </cell>
        </row>
        <row r="142">
          <cell r="B142" t="str">
            <v>CINTA TEFLÓN 10 m 1/2"</v>
          </cell>
        </row>
        <row r="143">
          <cell r="B143" t="str">
            <v>CLOSET</v>
          </cell>
        </row>
        <row r="144">
          <cell r="B144" t="str">
            <v>COCINA INTEGRAL</v>
          </cell>
        </row>
        <row r="145">
          <cell r="B145" t="str">
            <v>CODO 90° 1/4 CxC SANITARIO 3" Pavco</v>
          </cell>
        </row>
        <row r="146">
          <cell r="B146" t="str">
            <v>CODO 90° 1/4 CxC SANITARIO 4" Pavco</v>
          </cell>
        </row>
        <row r="147">
          <cell r="B147" t="str">
            <v>CODO 90° 1/4 CxE SANITARIO 2"</v>
          </cell>
        </row>
        <row r="148">
          <cell r="B148" t="str">
            <v>CODO 90° 4" EXTREMO BRIDADO</v>
          </cell>
        </row>
        <row r="149">
          <cell r="B149" t="str">
            <v>CODO 90° PRESIÓN PVC   3/4" Pavco</v>
          </cell>
        </row>
        <row r="150">
          <cell r="B150" t="str">
            <v>CODO 90° PRESIÓN PVC 1 1/2" Pavco</v>
          </cell>
        </row>
        <row r="151">
          <cell r="B151" t="str">
            <v>CODO PRESIÓN           1"</v>
          </cell>
        </row>
        <row r="152">
          <cell r="B152" t="str">
            <v>COMBO SANITARIO BLANCO AHORRADOR</v>
          </cell>
        </row>
        <row r="153">
          <cell r="B153" t="str">
            <v>CONCERTINA EN ACERO INOXIDABLE DE 18"</v>
          </cell>
        </row>
        <row r="154">
          <cell r="B154" t="str">
            <v>CONCRETO DE 1500 PSI</v>
          </cell>
        </row>
        <row r="155">
          <cell r="B155" t="str">
            <v>CONCRETO DE 2000 PSI</v>
          </cell>
        </row>
        <row r="156">
          <cell r="B156" t="str">
            <v>CONCRETO DE 2500 PSI</v>
          </cell>
        </row>
        <row r="157">
          <cell r="B157" t="str">
            <v>CONCRETO DE 3000 PSI</v>
          </cell>
        </row>
        <row r="158">
          <cell r="B158" t="str">
            <v>CONCRETO DE 3500 PSI</v>
          </cell>
        </row>
        <row r="159">
          <cell r="B159" t="str">
            <v>CONCRETO DE 4000 PSI</v>
          </cell>
        </row>
        <row r="160">
          <cell r="B160" t="str">
            <v>CONCRETO TREMIE TORNILLO DE 3000 PSI</v>
          </cell>
        </row>
        <row r="161">
          <cell r="B161" t="str">
            <v>CONCRETO TREMIE TORNILLO DE 4000 PSI</v>
          </cell>
        </row>
        <row r="162">
          <cell r="B162" t="str">
            <v>CONCRETO DE 3500 PSI BAJA PERMEABILIDAD</v>
          </cell>
        </row>
        <row r="163">
          <cell r="B163" t="str">
            <v>COPA ESMERIL</v>
          </cell>
        </row>
        <row r="164">
          <cell r="B164" t="str">
            <v>COPA SIERRA</v>
          </cell>
        </row>
        <row r="165">
          <cell r="B165" t="str">
            <v>CORREA EN MADERA</v>
          </cell>
        </row>
        <row r="166">
          <cell r="B166" t="str">
            <v>CORREA METALICA</v>
          </cell>
        </row>
        <row r="167">
          <cell r="B167" t="str">
            <v>CORTACIRCUITOS 15 KV-100 AMPERIOS-</v>
          </cell>
        </row>
        <row r="168">
          <cell r="B168" t="str">
            <v xml:space="preserve">Cortina corrida Automática tipo Blackout, h= 1.10 m </v>
          </cell>
        </row>
        <row r="169">
          <cell r="B169" t="str">
            <v>CURVA 90º PVC 1/2"</v>
          </cell>
        </row>
        <row r="170">
          <cell r="B170" t="str">
            <v>DESAGUE LAVAMANOS SENCILLO Gerfor GF-581084</v>
          </cell>
        </row>
        <row r="171">
          <cell r="B171" t="str">
            <v>DESAGUE ORINAL 1 1/2"</v>
          </cell>
        </row>
        <row r="172">
          <cell r="B172" t="str">
            <v>DESCARGADOR DE SOBRETENSION TIPO  LINEA 12 KV- 10 KA-</v>
          </cell>
        </row>
        <row r="173">
          <cell r="B173" t="str">
            <v xml:space="preserve">DESCARGADOR FRANKLIN DE 5 PUNTAS </v>
          </cell>
        </row>
        <row r="174">
          <cell r="B174" t="str">
            <v>DIAGONALES</v>
          </cell>
        </row>
        <row r="175">
          <cell r="B175" t="str">
            <v>DILATACION BRONCE</v>
          </cell>
        </row>
        <row r="176">
          <cell r="B176" t="str">
            <v>DILATACIÓN EN BRONCE PC13</v>
          </cell>
        </row>
        <row r="177">
          <cell r="B177" t="str">
            <v>DINTELES EN CONCRETO h=0.15m x 0.2m (2500 PSI Mezcla 1:3:3)</v>
          </cell>
        </row>
        <row r="178">
          <cell r="B178" t="str">
            <v>DISCO CORTE LADRILLO Y7O CONCRETO</v>
          </cell>
        </row>
        <row r="179">
          <cell r="B179" t="str">
            <v>DISCO PARA CORTE METAL</v>
          </cell>
        </row>
        <row r="180">
          <cell r="B180" t="str">
            <v>DISPENSADOR JABON</v>
          </cell>
        </row>
        <row r="181">
          <cell r="B181" t="str">
            <v>DUCHA Antivandalica Docol DO-17125106</v>
          </cell>
        </row>
        <row r="182">
          <cell r="B182" t="str">
            <v>DUCHA CON MEZCLADOR</v>
          </cell>
        </row>
        <row r="183">
          <cell r="B183" t="str">
            <v>DUCHA CON REGISTRO</v>
          </cell>
        </row>
        <row r="184">
          <cell r="B184" t="str">
            <v>DUCHA ELECTRICA</v>
          </cell>
        </row>
        <row r="185">
          <cell r="B185" t="str">
            <v>DURMIENTE ABARCO 4 m</v>
          </cell>
        </row>
        <row r="186">
          <cell r="B186" t="str">
            <v>DURMIENTE ORDINARIO DE 3 MTS</v>
          </cell>
        </row>
        <row r="187">
          <cell r="B187" t="str">
            <v>ELEMENTOS FIJACION MANTO</v>
          </cell>
        </row>
        <row r="188">
          <cell r="B188" t="str">
            <v>EMPAQUES</v>
          </cell>
        </row>
        <row r="189">
          <cell r="B189" t="str">
            <v>EMULSION ASFALTICA</v>
          </cell>
        </row>
        <row r="190">
          <cell r="B190" t="str">
            <v>ENCHAPE  DE 20X30</v>
          </cell>
        </row>
        <row r="191">
          <cell r="B191" t="str">
            <v>ENCHAPE CERAMICA BLANCO</v>
          </cell>
        </row>
        <row r="192">
          <cell r="B192" t="str">
            <v>Enchape paredes interiores Triplex Cedro Tintillad</v>
          </cell>
        </row>
        <row r="193">
          <cell r="B193" t="str">
            <v xml:space="preserve">EQUIPO AUTOMÁTICO PARA ALUMBRADO DE EMERGENCIA REFERENCIA ILURAM IL3-2H  </v>
          </cell>
        </row>
        <row r="194">
          <cell r="B194" t="str">
            <v xml:space="preserve">EQUIPO DE MEDICION  EN MEDIA TENSION </v>
          </cell>
        </row>
        <row r="195">
          <cell r="B195" t="str">
            <v>ESGRAFIADO PINTUCO 4 GALONES 30 KG</v>
          </cell>
        </row>
        <row r="196">
          <cell r="B196" t="str">
            <v>ESMALTE  Sobre lamina lineal Tipo pintulx anoloc verde bronce.</v>
          </cell>
        </row>
        <row r="197">
          <cell r="B197" t="str">
            <v>ESMALTE  Sobre lamina llena Tipo pintulx</v>
          </cell>
        </row>
        <row r="198">
          <cell r="B198" t="str">
            <v>ESMALTE ANTIHUMEDAD LAVABLE</v>
          </cell>
        </row>
        <row r="199">
          <cell r="B199" t="str">
            <v>ESMALTE SINTÉTICO PINTULUX</v>
          </cell>
        </row>
        <row r="200">
          <cell r="B200" t="str">
            <v>ESPEJO BORDE BISELADO DE 0.70X1.00</v>
          </cell>
        </row>
        <row r="201">
          <cell r="B201" t="str">
            <v>ESPEJO DE SEGURIDAD DE 40 CM</v>
          </cell>
        </row>
        <row r="202">
          <cell r="B202" t="str">
            <v>ESTACAS</v>
          </cell>
        </row>
        <row r="203">
          <cell r="B203" t="str">
            <v>ESTACIUON MANUAL DE APERTURA REF. BDS121/e SIEMENS o similar en marca reconocida</v>
          </cell>
        </row>
        <row r="204">
          <cell r="B204" t="str">
            <v>ESTRUCTURA CIELORASO DRYWALL(OMEGA-ANGULO-PARAL-TORNILLOS)</v>
          </cell>
        </row>
        <row r="205">
          <cell r="B205" t="str">
            <v>ESTRUCTURA CONEXIÓN RED TRENZADA CONJUNTO LA 320</v>
          </cell>
        </row>
        <row r="206">
          <cell r="B206" t="str">
            <v>ESTRUCTURA CONEXIÓN RED TRENZADA CONJUNTO LA 321</v>
          </cell>
        </row>
        <row r="207">
          <cell r="B207" t="str">
            <v>ESTRUCTURA CONEXIÓN RED TRENZADA CONJUNTO LA 324</v>
          </cell>
        </row>
        <row r="208">
          <cell r="B208" t="str">
            <v>ESQUINERO PLASTICO 2m</v>
          </cell>
        </row>
        <row r="209">
          <cell r="B209" t="str">
            <v>ESTUCO PLASTICO</v>
          </cell>
        </row>
        <row r="210">
          <cell r="B210" t="str">
            <v>ESTUFA CHALLENGER DE EMPOTRAR 4 PUESTOS ELECTRICA</v>
          </cell>
        </row>
        <row r="211">
          <cell r="B211" t="str">
            <v>ESTUFA DE EMPOTRAR MIXTA 4 PUESTOS</v>
          </cell>
        </row>
        <row r="212">
          <cell r="B212" t="str">
            <v>ESTUFA ELECTRICA 2 PUESTOS</v>
          </cell>
        </row>
        <row r="213">
          <cell r="B213" t="str">
            <v>EXTRAXTOR DE OLOR DE 20X20</v>
          </cell>
        </row>
        <row r="214">
          <cell r="B214" t="str">
            <v>Fachada Closet 4 Ptas Cedro ( Tintillado )</v>
          </cell>
        </row>
        <row r="215">
          <cell r="B215" t="str">
            <v>FIJADORES DE ALA</v>
          </cell>
        </row>
        <row r="216">
          <cell r="B216" t="str">
            <v>FILTRO AEROBICO CON ACC.</v>
          </cell>
        </row>
        <row r="217">
          <cell r="B217" t="str">
            <v>FILTRO DE DRENAJE 0.5 x 0.5 CON RELLENO EN GRAVILLA DE RIO 3/4" - 1" (SIN EXCAVACIÓN)</v>
          </cell>
        </row>
        <row r="218">
          <cell r="B218" t="str">
            <v>FORMALETA ENTREPISOS, con camilla</v>
          </cell>
        </row>
        <row r="219">
          <cell r="B219" t="str">
            <v>GANCHOS ANCLAJES TEJA THERMOACUSTICA</v>
          </cell>
        </row>
        <row r="220">
          <cell r="B220" t="str">
            <v>GANCHO TEJA ETERNIT 55 mm</v>
          </cell>
        </row>
        <row r="221">
          <cell r="B221" t="str">
            <v>GEOTEXTIL NO TEJIDO</v>
          </cell>
        </row>
        <row r="222">
          <cell r="B222" t="str">
            <v>GEOTEXTIL TR 4000</v>
          </cell>
        </row>
        <row r="223">
          <cell r="B223" t="str">
            <v>GRANITO TRAVERTINO</v>
          </cell>
        </row>
        <row r="224">
          <cell r="B224" t="str">
            <v xml:space="preserve">GRAVILLA </v>
          </cell>
        </row>
        <row r="225">
          <cell r="B225" t="str">
            <v>GRIFERIA AHORRADORA TIPO PUSH</v>
          </cell>
        </row>
        <row r="226">
          <cell r="B226" t="str">
            <v>GRIFERIA LAVAMANOS LINEA FENIX 4"</v>
          </cell>
        </row>
        <row r="227">
          <cell r="B227" t="str">
            <v>GUARDAESCOBA EN CERAMICA</v>
          </cell>
        </row>
        <row r="228">
          <cell r="B228" t="str">
            <v>GUARDAESCOBA EN GRANADILLO</v>
          </cell>
        </row>
        <row r="229">
          <cell r="B229" t="str">
            <v>GRIFERIA LAVAPLATOS GRIVAL LINEA AMARETO</v>
          </cell>
        </row>
        <row r="230">
          <cell r="B230" t="str">
            <v>GUARDAESCOBA PORCELANATO</v>
          </cell>
        </row>
        <row r="231">
          <cell r="B231" t="str">
            <v>IGAS GRIS - Masilla plastica 25210351</v>
          </cell>
        </row>
        <row r="232">
          <cell r="B232" t="str">
            <v>IMPRIMANTE DE VINILO</v>
          </cell>
        </row>
        <row r="233">
          <cell r="B233" t="str">
            <v>HERRAJES MUEBLES MADERA</v>
          </cell>
        </row>
        <row r="234">
          <cell r="B234" t="str">
            <v>Interior Closet en triplex cedro (Tintillado )</v>
          </cell>
        </row>
        <row r="235">
          <cell r="B235" t="str">
            <v>INTERRUPTOR CAJA MOLDEADA 3X40A / 25KA. CALIDAD MERLIN GERIN, SIEMENS O SUPERIOR</v>
          </cell>
        </row>
        <row r="236">
          <cell r="B236" t="str">
            <v>INTERRUPTOR CAJA MOLDEADA 3X80A / 50KA - 240V.</v>
          </cell>
        </row>
        <row r="237">
          <cell r="B237" t="str">
            <v>INTERRUPTOR DE TRANSFERENCIA TIPO SECCIONADOR TRIPOLAR</v>
          </cell>
        </row>
        <row r="238">
          <cell r="B238" t="str">
            <v xml:space="preserve">INTERRUPTOR DOBLE </v>
          </cell>
        </row>
        <row r="239">
          <cell r="B239" t="str">
            <v>INTERRUPTOR DOBLE CONMUTABLE</v>
          </cell>
        </row>
        <row r="240">
          <cell r="B240" t="str">
            <v>INTERRUPTOR ENCHUFABLE DE 2X20  A - 240 v - 10 ka</v>
          </cell>
        </row>
        <row r="241">
          <cell r="B241" t="str">
            <v>INTERRUPTOR ENCHUFABLE DE 2X30  A - 240 v - 10 ka</v>
          </cell>
        </row>
        <row r="242">
          <cell r="B242" t="str">
            <v xml:space="preserve">INTERRUPTOR SENCILLO </v>
          </cell>
        </row>
        <row r="243">
          <cell r="B243" t="str">
            <v>INTERRUPTOR SENCILLO CONMUTABLE CON LUZ PILOTO</v>
          </cell>
        </row>
        <row r="244">
          <cell r="B244" t="str">
            <v>INTERRUPTOR SENCILLOCON LUZ PILOTO</v>
          </cell>
        </row>
        <row r="245">
          <cell r="B245" t="str">
            <v>INTERRUPTORES ENCHUFABLES DE 1X15  A - 240 v - 10 ka</v>
          </cell>
        </row>
        <row r="246">
          <cell r="B246" t="str">
            <v>INTERRUPTORES ENCHUFABLES DE 1X20  A - 240 v - 10 kA</v>
          </cell>
        </row>
        <row r="247">
          <cell r="B247" t="str">
            <v>INTERRUPTORES ENCHUFABLES DE 3X30  A - 240 v - 10 ka</v>
          </cell>
        </row>
        <row r="248">
          <cell r="B248" t="str">
            <v>Jabonera - GRIVAL</v>
          </cell>
        </row>
        <row r="249">
          <cell r="B249" t="str">
            <v>Jabonera Ducha - GRIVAL</v>
          </cell>
        </row>
        <row r="250">
          <cell r="B250" t="str">
            <v>KORAZA Pintuco</v>
          </cell>
        </row>
        <row r="251">
          <cell r="B251" t="str">
            <v>LACA</v>
          </cell>
        </row>
        <row r="252">
          <cell r="B252" t="str">
            <v>LACA PARA MADERA</v>
          </cell>
        </row>
        <row r="253">
          <cell r="B253" t="str">
            <v>LADRILLO PORTANTE 12X29X9</v>
          </cell>
        </row>
        <row r="254">
          <cell r="B254" t="str">
            <v>Ladrillo Prensado</v>
          </cell>
        </row>
        <row r="255">
          <cell r="B255" t="str">
            <v>LADRILLO RECOCIDO</v>
          </cell>
        </row>
        <row r="256">
          <cell r="B256" t="str">
            <v>LADRILLO TOLETE COMUN RECOCIDO</v>
          </cell>
        </row>
        <row r="257">
          <cell r="B257" t="str">
            <v>LÁMINA COLD ROLLED Cal.16 (1.22x 2.44 )</v>
          </cell>
        </row>
        <row r="258">
          <cell r="B258" t="str">
            <v xml:space="preserve">LÁMINA COLD ROLLED Cal.18 </v>
          </cell>
        </row>
        <row r="259">
          <cell r="B259" t="str">
            <v>LÁMINA COLD ROLLED Cal.18 (1.22x 2.44 )</v>
          </cell>
        </row>
        <row r="260">
          <cell r="B260" t="str">
            <v>LÁMINA COLD ROLLED Cal.20 (1.00x 2.00 )</v>
          </cell>
        </row>
        <row r="261">
          <cell r="B261" t="str">
            <v>LÁMINA COLD ROLLED Cal.20 (1.22x 2.44 )</v>
          </cell>
        </row>
        <row r="262">
          <cell r="B262" t="str">
            <v>LAMINA DE ACRILICO DE 0.60X2.44 DE 1.80 mm</v>
          </cell>
        </row>
        <row r="263">
          <cell r="B263" t="str">
            <v>LAMINA COLABORANTE METALDECK 2" GRADO 40 CAL 22</v>
          </cell>
        </row>
        <row r="264">
          <cell r="B264" t="str">
            <v>LAMINA DE ACRILICO DE 1.20X1.80 DE 3.0 mm con color</v>
          </cell>
        </row>
        <row r="265">
          <cell r="B265" t="str">
            <v>LAMINA DE ACRILICO DE 1.20X1.80 DE 3.0 mm sin color</v>
          </cell>
        </row>
        <row r="266">
          <cell r="B266" t="str">
            <v>LAMINA DE ACRILICO DE 1.20X1.80 DE 3.00 mm</v>
          </cell>
        </row>
        <row r="267">
          <cell r="B267" t="str">
            <v>LAMINA DRY WALL 1.22X2.44</v>
          </cell>
        </row>
        <row r="268">
          <cell r="B268" t="str">
            <v>LAMINA EN ACRILICO DE 0.61X2,44 DE 1,8 mm</v>
          </cell>
        </row>
        <row r="269">
          <cell r="B269" t="str">
            <v>LAMINA GALVANIZADA DE 1.00X2.00 CAL  22</v>
          </cell>
        </row>
        <row r="270">
          <cell r="B270" t="str">
            <v>LAMINA GALVANIZADA DE 1.00X2.00 CAL  24</v>
          </cell>
        </row>
        <row r="271">
          <cell r="B271" t="str">
            <v>LAMINA GALVANIZADA DE 1.00X2.00 CAL  26</v>
          </cell>
        </row>
        <row r="272">
          <cell r="B272" t="str">
            <v>LAMINA GALVANIZADA DE 1.22X2.44 CAL  22</v>
          </cell>
        </row>
        <row r="273">
          <cell r="B273" t="str">
            <v>LAMINA SUPERBOARD 1.22X2.44</v>
          </cell>
        </row>
        <row r="274">
          <cell r="B274" t="str">
            <v>LIMATESA ETERNIT P7 L=1.14</v>
          </cell>
        </row>
        <row r="275">
          <cell r="B275" t="str">
            <v>LAMINAS DURACUSTIC</v>
          </cell>
        </row>
        <row r="276">
          <cell r="B276" t="str">
            <v>LAMINAS EN ACRILICO DE 60X60</v>
          </cell>
        </row>
        <row r="277">
          <cell r="B277" t="str">
            <v>LAMPARA DE 2x32</v>
          </cell>
        </row>
        <row r="278">
          <cell r="B278" t="str">
            <v xml:space="preserve">Lampara para luminaria - sodio 150 WATTS. </v>
          </cell>
        </row>
        <row r="279">
          <cell r="B279" t="str">
            <v>LAMPARA TIPO INCANDESCENTE DE 32 W</v>
          </cell>
        </row>
        <row r="280">
          <cell r="B280" t="str">
            <v>LAMPARA OJO DE BUEY</v>
          </cell>
        </row>
        <row r="281">
          <cell r="B281" t="str">
            <v>LAVAMANOS DE INCRUSTAR LINEA SAN LORENZO</v>
          </cell>
        </row>
        <row r="282">
          <cell r="B282" t="str">
            <v>LAVAPLATOS EN ACERO</v>
          </cell>
        </row>
        <row r="283">
          <cell r="B283" t="str">
            <v>LIJA</v>
          </cell>
        </row>
        <row r="284">
          <cell r="B284" t="str">
            <v xml:space="preserve">LIJA </v>
          </cell>
        </row>
        <row r="285">
          <cell r="B285" t="str">
            <v>LIMPIADOR PVC DE 1/4</v>
          </cell>
        </row>
        <row r="286">
          <cell r="B286" t="str">
            <v>LISTON ORDINARIO</v>
          </cell>
        </row>
        <row r="287">
          <cell r="B287" t="str">
            <v>LISTÓN CEDRO MACHO 5x2 cm.</v>
          </cell>
        </row>
        <row r="288">
          <cell r="B288" t="str">
            <v>LISTON EN OTOBO PARA CIELORRASO</v>
          </cell>
        </row>
        <row r="289">
          <cell r="B289" t="str">
            <v>LLAVE MANGUERA DE 1/2"</v>
          </cell>
        </row>
        <row r="290">
          <cell r="B290" t="str">
            <v>LLAVE PARA URINARIO</v>
          </cell>
        </row>
        <row r="291">
          <cell r="B291" t="str">
            <v>LOCKER METALICO DE 0.45X2.00</v>
          </cell>
        </row>
        <row r="292">
          <cell r="B292" t="str">
            <v>LOGO ACUEDUCTO EN ACERO DE 2.00X0.80</v>
          </cell>
        </row>
        <row r="293">
          <cell r="B293" t="str">
            <v>Luminaria abierta tipo INDULUX AA Sodio 400 WATTS.Pantalla de aluminio o policarbonato prismático, 633mmX482mm</v>
          </cell>
        </row>
        <row r="294">
          <cell r="B294" t="str">
            <v xml:space="preserve">Luminaria completa fluorescente  TMS028 2xTL-D36W HFS 20 CMx 120 cm 120 voltios. </v>
          </cell>
        </row>
        <row r="295">
          <cell r="B295" t="str">
            <v>Luminaria horizontal cerrada carcaza enteriza Sodio de alta presion  Potencia: 150W 208/220 Voltios . Incluye lampara y fotocelda</v>
          </cell>
        </row>
        <row r="296">
          <cell r="B296" t="str">
            <v>LUMINARIA HORIZONTAL CERRADA DE 150 VATIOS-BOMBILLO SODIO ALTA PRESION</v>
          </cell>
        </row>
        <row r="297">
          <cell r="B297" t="str">
            <v>LUMINARIA HORIZONTAL CERRADA DE 70 VATIOS-BOMBILLO SODIO ALTA PRESION</v>
          </cell>
        </row>
        <row r="298">
          <cell r="B298" t="str">
            <v xml:space="preserve">Luminaria tipo reflector ROY ALHPA Ref: QUIMBAYA 70 WATTS 208 V. </v>
          </cell>
        </row>
        <row r="299">
          <cell r="B299" t="str">
            <v>MADERA GRANADILLO</v>
          </cell>
        </row>
        <row r="300">
          <cell r="B300" t="str">
            <v xml:space="preserve">MALLA ELECTROSOLDADA </v>
          </cell>
        </row>
        <row r="301">
          <cell r="B301" t="str">
            <v>MALLA ELECTROSOLDADA M-084</v>
          </cell>
        </row>
        <row r="302">
          <cell r="B302" t="str">
            <v xml:space="preserve">MALLA ELECTROSOLDADA  6mm 15X15  6.00X2.35  42.20 KG </v>
          </cell>
        </row>
        <row r="303">
          <cell r="B303" t="str">
            <v>MALLA PROTECCION Ancho = 4 m</v>
          </cell>
        </row>
        <row r="304">
          <cell r="B304" t="str">
            <v>MALLA GALLINERO</v>
          </cell>
        </row>
        <row r="305">
          <cell r="B305" t="str">
            <v>MALLA ONDULADA CAL 10 DE 1 1/2" x 1 1/2"</v>
          </cell>
        </row>
        <row r="306">
          <cell r="B306" t="str">
            <v>MALLA ONDULADA Cal. 12 1 1/2" (Alambre galv.)</v>
          </cell>
        </row>
        <row r="307">
          <cell r="B307" t="str">
            <v>MALLA ONDULADA Cal. 8 1 3/4" (Alambre galv.)</v>
          </cell>
        </row>
        <row r="308">
          <cell r="B308" t="str">
            <v>MANGUERA FLEXIBLE DE CONEXIÓN</v>
          </cell>
        </row>
        <row r="309">
          <cell r="B309" t="str">
            <v>MANGUERAS DE LUCES TIPO AMERICANA</v>
          </cell>
        </row>
        <row r="310">
          <cell r="B310" t="str">
            <v>MANIJA VENTANA METALICA</v>
          </cell>
        </row>
        <row r="311">
          <cell r="B311" t="str">
            <v>MANIOBRA DE TRANSFORMADOR</v>
          </cell>
        </row>
        <row r="313">
          <cell r="B313" t="str">
            <v>MANTO ASFALTICO 10 M2</v>
          </cell>
        </row>
        <row r="314">
          <cell r="B314" t="str">
            <v>MARCO CAJA INSP. 40 x 40</v>
          </cell>
        </row>
        <row r="315">
          <cell r="B315" t="str">
            <v>MARCO CAJA INSP. 60 x 60</v>
          </cell>
        </row>
        <row r="316">
          <cell r="B316" t="str">
            <v>MARCO EN ACERO PARA TAPA CAJA CS 276</v>
          </cell>
        </row>
        <row r="317">
          <cell r="B317" t="str">
            <v>MARCO PUERTA MADERA</v>
          </cell>
        </row>
        <row r="318">
          <cell r="B318" t="str">
            <v>MARCO PUERTA METALICA</v>
          </cell>
        </row>
        <row r="319">
          <cell r="B319" t="str">
            <v>MARCO SENCILLO EN ANGULO EN ACERO A-37</v>
          </cell>
        </row>
        <row r="320">
          <cell r="B320" t="str">
            <v>MARCO VENTANA METALICA</v>
          </cell>
        </row>
        <row r="321">
          <cell r="B321" t="str">
            <v>MARCO Y CONTRAMARCO</v>
          </cell>
        </row>
        <row r="322">
          <cell r="B322" t="str">
            <v>MARCO Y TAPA EN ALFAJOR DE 0,30X0,30</v>
          </cell>
        </row>
        <row r="323">
          <cell r="B323" t="str">
            <v>MARMOLINA</v>
          </cell>
        </row>
        <row r="324">
          <cell r="B324" t="str">
            <v xml:space="preserve">MASILLA </v>
          </cell>
        </row>
        <row r="325">
          <cell r="B325" t="str">
            <v>MASTIL EN TUBO CONDUIT GALVANIZADO DE Ø1</v>
          </cell>
        </row>
        <row r="326">
          <cell r="B326" t="str">
            <v>MASTIQUE PARA JUNTAS</v>
          </cell>
        </row>
        <row r="327">
          <cell r="B327" t="str">
            <v>MATERIAL GRANULAR</v>
          </cell>
        </row>
        <row r="328">
          <cell r="B328" t="str">
            <v>MEDIDOR DE 1/2"</v>
          </cell>
        </row>
        <row r="329">
          <cell r="B329" t="str">
            <v>MEDIDOR DE AGUA      1/2"</v>
          </cell>
        </row>
        <row r="330">
          <cell r="B330" t="str">
            <v>MEDIDOR TRIFASICO TETRAFILAR 50(150)A 208-120V;</v>
          </cell>
        </row>
        <row r="331">
          <cell r="B331" t="str">
            <v>MEDIDORES DE 4"</v>
          </cell>
        </row>
        <row r="332">
          <cell r="B332" t="str">
            <v>MESON EN ACERO INOXIDABLE DE 60 cm CAL 20</v>
          </cell>
        </row>
        <row r="333">
          <cell r="B333" t="str">
            <v xml:space="preserve">MEZCLADOR LAVAPLATOS </v>
          </cell>
        </row>
        <row r="334">
          <cell r="B334" t="str">
            <v>MINISPLIT LG 18000 BTU</v>
          </cell>
        </row>
        <row r="335">
          <cell r="B335" t="str">
            <v>MORTERO 1:3 ( arena semilavada de peña )</v>
          </cell>
        </row>
        <row r="336">
          <cell r="B336" t="str">
            <v>MORTERO 1:4 ( arena semilavada )</v>
          </cell>
        </row>
        <row r="337">
          <cell r="B337" t="str">
            <v>MORTERO 1:3 IMPERMEABILIZADO</v>
          </cell>
        </row>
        <row r="338">
          <cell r="B338" t="str">
            <v>MORTERO 1:5</v>
          </cell>
        </row>
        <row r="339">
          <cell r="B339" t="str">
            <v>MURO EN LADRILLO TOLETE COMUN EN 0.125 CON PEGA DE MORTERO 1:5</v>
          </cell>
        </row>
        <row r="340">
          <cell r="B340" t="str">
            <v>NIPLE GALAVANIZADO DE 4" SH 40</v>
          </cell>
        </row>
        <row r="341">
          <cell r="B341" t="str">
            <v>ORINAL MEDIANO BLANCO PORCELANA</v>
          </cell>
        </row>
        <row r="342">
          <cell r="B342" t="str">
            <v>PABMERIL PLIEGO 9" x 11"</v>
          </cell>
        </row>
        <row r="343">
          <cell r="B343" t="str">
            <v>PARLANTE</v>
          </cell>
        </row>
        <row r="344">
          <cell r="B344" t="str">
            <v xml:space="preserve">PALETAS REFLECTIVAS DE SEÑALIZACION -CONOS-CINTA SEÑALI </v>
          </cell>
        </row>
        <row r="345">
          <cell r="B345" t="str">
            <v>PASTO</v>
          </cell>
        </row>
        <row r="346">
          <cell r="B346" t="str">
            <v>PEGACOR BLANCO</v>
          </cell>
        </row>
        <row r="347">
          <cell r="B347" t="str">
            <v>PEGACOR E-50</v>
          </cell>
        </row>
        <row r="348">
          <cell r="B348" t="str">
            <v>PEGANTE PARA GAS FUERZA MEDIA</v>
          </cell>
        </row>
        <row r="349">
          <cell r="B349" t="str">
            <v>PELICULA SAN BLASTING</v>
          </cell>
        </row>
        <row r="350">
          <cell r="B350" t="str">
            <v>Percha simple - GRIVAL</v>
          </cell>
        </row>
        <row r="351">
          <cell r="B351" t="str">
            <v>PERFIL ALN 173 DE 6 mts</v>
          </cell>
        </row>
        <row r="352">
          <cell r="B352" t="str">
            <v>PERFIL ALN 177 DE 6 mts</v>
          </cell>
        </row>
        <row r="353">
          <cell r="B353" t="str">
            <v>PERFIL ALN 292 DE 6 mts</v>
          </cell>
        </row>
        <row r="354">
          <cell r="B354" t="str">
            <v>PERFIL ESTRUCTURAL EN C 160*60 1.5mm</v>
          </cell>
        </row>
        <row r="355">
          <cell r="B355" t="str">
            <v>PIBOTES, RODACHINES, PARALES, OMEGAS</v>
          </cell>
        </row>
        <row r="356">
          <cell r="B356" t="str">
            <v>PIEDRA ESMERIL</v>
          </cell>
        </row>
        <row r="357">
          <cell r="B357" t="str">
            <v>PIEDRA MEDIA ZONGA</v>
          </cell>
        </row>
        <row r="358">
          <cell r="B358" t="str">
            <v>PIEDRA RAJON</v>
          </cell>
        </row>
        <row r="359">
          <cell r="B359" t="str">
            <v>PINTURA ACRILTEX</v>
          </cell>
        </row>
        <row r="360">
          <cell r="B360" t="str">
            <v>PINTURA Electrostatica (poliester gris )</v>
          </cell>
        </row>
        <row r="361">
          <cell r="B361" t="str">
            <v>PINTURA EPOXICA</v>
          </cell>
        </row>
        <row r="362">
          <cell r="B362" t="str">
            <v>PINTURA KORAZA</v>
          </cell>
        </row>
        <row r="363">
          <cell r="B363" t="str">
            <v>PINTURA BITUMINOSA</v>
          </cell>
        </row>
        <row r="364">
          <cell r="B364" t="str">
            <v>PINTURA VINILO TIPO 1</v>
          </cell>
        </row>
        <row r="365">
          <cell r="B365" t="str">
            <v>PISO EN CERAMICA DE 30X30</v>
          </cell>
        </row>
        <row r="366">
          <cell r="B366" t="str">
            <v>PISO EN MADERA GRANADILLO</v>
          </cell>
        </row>
        <row r="367">
          <cell r="B367" t="str">
            <v>PINTURA VINILO TIPO 2</v>
          </cell>
        </row>
        <row r="368">
          <cell r="B368" t="str">
            <v>PISO PORCELANATO</v>
          </cell>
        </row>
        <row r="369">
          <cell r="B369" t="str">
            <v>Porta rollos - GRIVAL Línea STYLO,</v>
          </cell>
        </row>
        <row r="370">
          <cell r="B370" t="str">
            <v>PLATINA DE  1/2" * 1/8</v>
          </cell>
        </row>
        <row r="371">
          <cell r="B371" t="str">
            <v xml:space="preserve">PLATINA DE  3/4" </v>
          </cell>
        </row>
        <row r="372">
          <cell r="B372" t="str">
            <v>PLATINA DE  3/4" X 1/8"</v>
          </cell>
        </row>
        <row r="373">
          <cell r="B373" t="str">
            <v>POLIETILENO No. 4</v>
          </cell>
        </row>
        <row r="374">
          <cell r="B374" t="str">
            <v>POLIETILENO No. 6</v>
          </cell>
        </row>
        <row r="375">
          <cell r="B375" t="str">
            <v>PRIMER ANTICORROSIVO</v>
          </cell>
        </row>
        <row r="376">
          <cell r="B376" t="str">
            <v>PUNTILLA 3/4"</v>
          </cell>
        </row>
        <row r="377">
          <cell r="B377" t="str">
            <v>PUNTILLA 1"</v>
          </cell>
        </row>
        <row r="378">
          <cell r="B378" t="str">
            <v>PUNTILLA 11/4"</v>
          </cell>
        </row>
        <row r="379">
          <cell r="B379" t="str">
            <v>PUNTILLA 11/2"</v>
          </cell>
        </row>
        <row r="380">
          <cell r="B380" t="str">
            <v>PUNTILLA 2"</v>
          </cell>
        </row>
        <row r="381">
          <cell r="B381" t="str">
            <v>PUNTILLA 21/2"</v>
          </cell>
        </row>
        <row r="386">
          <cell r="B386" t="str">
            <v>RECEBO B-200</v>
          </cell>
        </row>
        <row r="387">
          <cell r="B387" t="str">
            <v>RECEBO B-600</v>
          </cell>
        </row>
        <row r="388">
          <cell r="B388" t="str">
            <v>RECEBO COMÚN</v>
          </cell>
        </row>
        <row r="389">
          <cell r="B389" t="str">
            <v>RECEBO B-400</v>
          </cell>
        </row>
        <row r="390">
          <cell r="B390" t="str">
            <v>RED PARA ATERRIZAR SUBESTACION</v>
          </cell>
        </row>
        <row r="391">
          <cell r="B391" t="str">
            <v>RED TRENZADA CABLE 2X2+2</v>
          </cell>
        </row>
        <row r="392">
          <cell r="B392" t="str">
            <v>RED TRENZADA CABLE 3x1/0+1/0</v>
          </cell>
        </row>
        <row r="393">
          <cell r="B393" t="str">
            <v xml:space="preserve">REFLECTOR DE 250 VATIOS-SODIO ALTA PRESION -220 VOLTIOS-SODIO ALTA </v>
          </cell>
        </row>
        <row r="394">
          <cell r="B394" t="str">
            <v>REFLECTOR DE 400 W</v>
          </cell>
        </row>
        <row r="395">
          <cell r="B395" t="str">
            <v>REGISTRO DE 3/4"</v>
          </cell>
        </row>
        <row r="396">
          <cell r="B396" t="str">
            <v>REGISTRO DE BOLA 1/2"</v>
          </cell>
        </row>
        <row r="397">
          <cell r="B397" t="str">
            <v>REGISTRO P.D.  R&amp;W - 2 1/2 " ( de cortina )</v>
          </cell>
        </row>
        <row r="398">
          <cell r="B398" t="str">
            <v>REGISTRO R&amp;W - 1" ( de cortina ) Ref. 206</v>
          </cell>
        </row>
        <row r="399">
          <cell r="B399" t="str">
            <v>REGISTRO R&amp;W - 1/2" ( de cortina ) Ref. 206</v>
          </cell>
        </row>
        <row r="400">
          <cell r="B400" t="str">
            <v>REGISTRO R&amp;W - 3/4" ( de cortina ) Ref. 206</v>
          </cell>
        </row>
        <row r="401">
          <cell r="B401" t="str">
            <v xml:space="preserve">REJILLA Aluminio 3"x2" </v>
          </cell>
        </row>
        <row r="402">
          <cell r="B402" t="str">
            <v>REJILLA VENTILACION PLASTICA DE 25X25</v>
          </cell>
        </row>
        <row r="403">
          <cell r="B403" t="str">
            <v>Rejillas de piso en aluminio de 3x2 con sosco</v>
          </cell>
        </row>
        <row r="404">
          <cell r="B404" t="str">
            <v>RELLENO ARENA DE PEÑA</v>
          </cell>
        </row>
        <row r="405">
          <cell r="B405" t="str">
            <v>Repisa vidrio Baño Línea STYLO</v>
          </cell>
        </row>
        <row r="406">
          <cell r="B406" t="str">
            <v>REMOVEDOR PVC</v>
          </cell>
        </row>
        <row r="408">
          <cell r="B408" t="str">
            <v>REPISA ORDINARIO 3 m</v>
          </cell>
        </row>
        <row r="409">
          <cell r="B409" t="str">
            <v xml:space="preserve">ROCKTOP </v>
          </cell>
        </row>
        <row r="410">
          <cell r="B410" t="str">
            <v>SANITARIO LINEA MONTECARLO CON GRIFERIA</v>
          </cell>
        </row>
        <row r="411">
          <cell r="B411" t="str">
            <v xml:space="preserve">SECCIONADOR TRIPOLAR EN AIRE 400A-17,5 kV DE OPERACIÓN BAJO </v>
          </cell>
        </row>
        <row r="412">
          <cell r="B412" t="str">
            <v>SELLADOR</v>
          </cell>
        </row>
        <row r="413">
          <cell r="B413" t="str">
            <v>SELLADOR O CERA DE PISO</v>
          </cell>
        </row>
        <row r="414">
          <cell r="B414" t="str">
            <v>SELLADOR Y TINTILLA</v>
          </cell>
        </row>
        <row r="415">
          <cell r="B415" t="str">
            <v>SENSOR FOTOELECTRICO DETECTOR DE HUMO</v>
          </cell>
        </row>
        <row r="416">
          <cell r="B416" t="str">
            <v>SIFON LAVAMANOS plastico gerfor GF-580322</v>
          </cell>
        </row>
        <row r="417">
          <cell r="B417" t="str">
            <v>SIKA 1</v>
          </cell>
        </row>
        <row r="418">
          <cell r="B418" t="str">
            <v>SIKADUR 32</v>
          </cell>
        </row>
        <row r="419">
          <cell r="B419" t="str">
            <v xml:space="preserve">SIKAFLEX-1a cartu </v>
          </cell>
        </row>
        <row r="420">
          <cell r="B420" t="str">
            <v>SILICONA</v>
          </cell>
        </row>
        <row r="421">
          <cell r="B421" t="str">
            <v>SISTEMA DESINFECCION AGUA TRATADA</v>
          </cell>
        </row>
        <row r="422">
          <cell r="B422" t="str">
            <v>SISTEMA CONTROL ELECTRICO TODO INCLUIDO PARA LA PLANTA TRATAMIENTO</v>
          </cell>
        </row>
        <row r="423">
          <cell r="B423" t="str">
            <v>SOLDADOR PVC 1/4</v>
          </cell>
        </row>
        <row r="424">
          <cell r="B424" t="str">
            <v xml:space="preserve">SOLDADURA E - 70  </v>
          </cell>
        </row>
        <row r="425">
          <cell r="B425" t="str">
            <v>SOLDADURA ESTAÑO</v>
          </cell>
        </row>
        <row r="426">
          <cell r="B426" t="str">
            <v>SOLDADURA EXOTERMICA TIPO CADWELD o SIMILAR  de 90 GRAMOS</v>
          </cell>
        </row>
        <row r="427">
          <cell r="B427" t="str">
            <v>SOPORTE PARA TUBERIA DE 4"</v>
          </cell>
        </row>
        <row r="428">
          <cell r="B428" t="str">
            <v>SOPORTES LAVAMANOS</v>
          </cell>
        </row>
        <row r="429">
          <cell r="B429" t="str">
            <v>SOPORTES ORINAL</v>
          </cell>
        </row>
        <row r="430">
          <cell r="B430" t="str">
            <v>TABLA BURRA ORDINARIA 0.20 DE 3.0 MTS</v>
          </cell>
        </row>
        <row r="431">
          <cell r="B431" t="str">
            <v>TABLA BURRA ORDINARIA 0.30 DE 3.0 MTS</v>
          </cell>
        </row>
        <row r="432">
          <cell r="B432" t="str">
            <v>TABLA CHAPA ORDINARIA 0.25 DE 3.0 MTS</v>
          </cell>
        </row>
        <row r="433">
          <cell r="B433" t="str">
            <v>TABLA CHAPA ORDINARIA 0.20 DE 3.0 MTS</v>
          </cell>
        </row>
        <row r="434">
          <cell r="B434" t="str">
            <v>TABLA CHAPA ORDINARIA 0.15 DE 3.0 MTS</v>
          </cell>
        </row>
        <row r="437">
          <cell r="B437" t="str">
            <v xml:space="preserve">TABLERO DE 12 CIRCUITOS CON ESPACIO PARA TOTALIZADOR, PUERTA Y CHAPA  -208 V - 3F5H-60HZ </v>
          </cell>
        </row>
        <row r="438">
          <cell r="B438" t="str">
            <v>TABLERO DE 12 CTOS</v>
          </cell>
        </row>
        <row r="439">
          <cell r="B439" t="str">
            <v>TABLERO 24 CIRCUITOS, PUERTA Y CHAPA, ESP TOTALIZADOR</v>
          </cell>
        </row>
        <row r="440">
          <cell r="B440" t="str">
            <v xml:space="preserve">TABLERO 36 CIRCUITOS, PUERTA Y CHAPA, ESP TOTALIZADOR  </v>
          </cell>
        </row>
        <row r="441">
          <cell r="B441" t="str">
            <v>TABLERO TRIFASICO DE 6 CIRCUITOS</v>
          </cell>
        </row>
        <row r="442">
          <cell r="B442" t="str">
            <v>TABLETA GRES DE 25X25</v>
          </cell>
        </row>
        <row r="443">
          <cell r="B443" t="str">
            <v>TABLEX, LISTONES, PALOS</v>
          </cell>
        </row>
        <row r="444">
          <cell r="B444" t="str">
            <v>TABLÓN DE GRES  25X25</v>
          </cell>
        </row>
        <row r="445">
          <cell r="B445" t="str">
            <v>TABLON DE GRESS DE 33X33</v>
          </cell>
        </row>
        <row r="446">
          <cell r="B446" t="str">
            <v>TANQUE COLEMPAQUES 500 LT (incluye tapa y accesorios)</v>
          </cell>
        </row>
        <row r="447">
          <cell r="B447" t="str">
            <v>TABLERO MELAMINICO DE 1.83X2.44</v>
          </cell>
        </row>
        <row r="448">
          <cell r="B448" t="str">
            <v>TABLERO EN AMARILLO</v>
          </cell>
        </row>
        <row r="449">
          <cell r="B449" t="str">
            <v>TAPA CAJA INSP. 60 x 60</v>
          </cell>
        </row>
        <row r="450">
          <cell r="B450" t="str">
            <v>TABLETA MARMOL</v>
          </cell>
        </row>
        <row r="451">
          <cell r="B451" t="str">
            <v>TAPA CIEGA CON IMPACTO GALVANIZADA CUADRADA 4X4"</v>
          </cell>
        </row>
        <row r="452">
          <cell r="B452" t="str">
            <v>TAPA EN CONCRETO (4000 PSI)</v>
          </cell>
        </row>
        <row r="453">
          <cell r="B453" t="str">
            <v>TAPA EN CONCRETO CAJA CS 276</v>
          </cell>
        </row>
        <row r="454">
          <cell r="B454" t="str">
            <v>TAPA REGISTRO PLASTICO DE 20X20</v>
          </cell>
        </row>
        <row r="455">
          <cell r="B455" t="str">
            <v>TAPON GALVANIZADO MACHO DE 2"</v>
          </cell>
        </row>
        <row r="456">
          <cell r="B456" t="str">
            <v>TAPÓN SOLDADO PRESIÓN 1 1/2"</v>
          </cell>
        </row>
        <row r="457">
          <cell r="B457" t="str">
            <v>TAZA Institucional blanca Mancesa IC-IP41</v>
          </cell>
        </row>
        <row r="458">
          <cell r="B458" t="str">
            <v>TEE EN ALUMINIO BLANCO</v>
          </cell>
        </row>
        <row r="459">
          <cell r="B459" t="str">
            <v>TEE GALVANIZADA DE 4"</v>
          </cell>
        </row>
        <row r="460">
          <cell r="B460" t="str">
            <v>TEE PRESIÓN  1 1/2" Pavco</v>
          </cell>
        </row>
        <row r="461">
          <cell r="B461" t="str">
            <v>TEE PRESIÓN SOLDADA  1"</v>
          </cell>
        </row>
        <row r="462">
          <cell r="B462" t="str">
            <v>TEJA DE ZINC 0.80X2.43</v>
          </cell>
        </row>
        <row r="463">
          <cell r="B463" t="str">
            <v>TEJA CANALETA 90</v>
          </cell>
        </row>
        <row r="464">
          <cell r="B464" t="str">
            <v xml:space="preserve">TEJA DE BARRO </v>
          </cell>
        </row>
        <row r="465">
          <cell r="B465" t="str">
            <v>TEJA ONDULADA ETERNIT No. 6 DE 0.92X1.83</v>
          </cell>
        </row>
        <row r="466">
          <cell r="B466" t="str">
            <v>TEJA THERMOACUSTICA TRAPEZOIDAL  2.44X0.82</v>
          </cell>
        </row>
        <row r="467">
          <cell r="B467" t="str">
            <v>TELA ASFALTICA DE 15 M2</v>
          </cell>
        </row>
        <row r="468">
          <cell r="B468" t="str">
            <v>TELA VERDE CERRAMIENTO</v>
          </cell>
        </row>
        <row r="469">
          <cell r="B469" t="str">
            <v>TERMINAL PONCHAR 2 AWG</v>
          </cell>
        </row>
        <row r="470">
          <cell r="B470" t="str">
            <v xml:space="preserve">Terminal preformado uso interior 15 kV para cable 2 – 3/0 AWG; </v>
          </cell>
        </row>
        <row r="471">
          <cell r="B471" t="str">
            <v>Terminal Soldar/Ponchar barril largo para cable 8. Calidad 3M, Panduit o superior.</v>
          </cell>
        </row>
        <row r="472">
          <cell r="B472" t="str">
            <v>Thiner</v>
          </cell>
        </row>
        <row r="473">
          <cell r="B473" t="str">
            <v>TIERRA NEGRA</v>
          </cell>
        </row>
        <row r="474">
          <cell r="B474" t="str">
            <v>TINTILLA</v>
          </cell>
        </row>
        <row r="475">
          <cell r="B475" t="str">
            <v>TIRAS ALISTADO 3 x 3 x 3</v>
          </cell>
        </row>
        <row r="476">
          <cell r="B476" t="str">
            <v>TOMA BIFASICA 2P+T</v>
          </cell>
        </row>
        <row r="477">
          <cell r="B477" t="str">
            <v>TOMA CORRIENTE DOBLE</v>
          </cell>
        </row>
        <row r="478">
          <cell r="B478" t="str">
            <v>TOMA COAXIAL PARA TV TIPO AMERICANA</v>
          </cell>
        </row>
        <row r="479">
          <cell r="B479" t="str">
            <v>TOMA TV+TELEFONO</v>
          </cell>
        </row>
        <row r="480">
          <cell r="B480" t="str">
            <v>Toallero Barra - GRIVAL Línea STYLO,</v>
          </cell>
        </row>
        <row r="481">
          <cell r="B481" t="str">
            <v>Toallero Argolla - GRIVAL Línea STYLO</v>
          </cell>
        </row>
        <row r="482">
          <cell r="B482" t="str">
            <v xml:space="preserve">TORNILLOS </v>
          </cell>
        </row>
        <row r="483">
          <cell r="B483" t="str">
            <v>TRIPLEX FORMALETA DE 1.22X2.44 DE 18 mm</v>
          </cell>
        </row>
        <row r="490">
          <cell r="B490" t="str">
            <v>TUBERIA GALVANIZADA 2"</v>
          </cell>
        </row>
        <row r="491">
          <cell r="B491" t="str">
            <v>TUBERIA GALVANIZADA 2" DE 0.098</v>
          </cell>
        </row>
        <row r="492">
          <cell r="B492" t="str">
            <v>TUBERIA HIERRO DUCTIL DE 4" ESP 3.2 mm</v>
          </cell>
        </row>
        <row r="493">
          <cell r="B493" t="str">
            <v>TUBERIAS, VALVULAS, ACCESORIOS</v>
          </cell>
        </row>
        <row r="494">
          <cell r="B494" t="str">
            <v>TUBERIA NOVAFORT DE 6"</v>
          </cell>
        </row>
        <row r="495">
          <cell r="B495" t="str">
            <v>TUBERIA PEX AL PEX 1/2"</v>
          </cell>
        </row>
        <row r="496">
          <cell r="B496" t="str">
            <v>TUBERIA CONDUCCION AGUAS RESIDUALES INC ACCESORIOS</v>
          </cell>
        </row>
        <row r="497">
          <cell r="B497" t="str">
            <v>TUBERIA RECTANGULAR DE 3 1/2" X 1 1/2"</v>
          </cell>
        </row>
        <row r="498">
          <cell r="B498" t="str">
            <v>TUBO 4X8 EN COLD ROLLED CAL 18</v>
          </cell>
        </row>
        <row r="499">
          <cell r="B499" t="str">
            <v>TUBO alcantarillado  PVC   160 MM ( 6" ) Pavco</v>
          </cell>
        </row>
        <row r="500">
          <cell r="B500" t="str">
            <v>TUBO alcantarillado  PVC   160 MM ( 8" ) Pavco</v>
          </cell>
        </row>
        <row r="501">
          <cell r="B501" t="str">
            <v>TUBO alcantarillado PVC   110MM  ( 4") Pavco</v>
          </cell>
        </row>
        <row r="502">
          <cell r="B502" t="str">
            <v>TUBO alcantarillado PVC   250MM  ( 10") Pavco</v>
          </cell>
        </row>
        <row r="503">
          <cell r="B503" t="str">
            <v>TUBO CONDUIT EMT 1"</v>
          </cell>
        </row>
        <row r="504">
          <cell r="B504" t="str">
            <v>TUBO CONDUIT EMT1/2"</v>
          </cell>
        </row>
        <row r="505">
          <cell r="B505" t="str">
            <v>TUBO CONDUIT GALVANIZADO PESADO 1" CON UNIÓN</v>
          </cell>
        </row>
        <row r="506">
          <cell r="B506" t="str">
            <v>TUBO CONDUIT PVC 1"  3m</v>
          </cell>
        </row>
        <row r="507">
          <cell r="B507" t="str">
            <v>TUBO CONDUIT PVC 1/2" 3m</v>
          </cell>
        </row>
        <row r="508">
          <cell r="B508" t="str">
            <v>TUBO CONDUIT PVC 3/4" 3m</v>
          </cell>
        </row>
        <row r="509">
          <cell r="B509" t="str">
            <v>TUBO CUADRADO DE 1 1/2" x 1 1/2"</v>
          </cell>
        </row>
        <row r="510">
          <cell r="B510" t="str">
            <v>TUBO CPVC 1/2" DE 3 M</v>
          </cell>
        </row>
        <row r="511">
          <cell r="B511" t="str">
            <v>TUBO GALVANIZADO 2"  2.0mm</v>
          </cell>
        </row>
        <row r="512">
          <cell r="B512" t="str">
            <v>TUBO GALVANIZADO 3"  2.0mm</v>
          </cell>
        </row>
        <row r="513">
          <cell r="B513" t="str">
            <v xml:space="preserve">TUBO GALVANIZADO 3/4"  </v>
          </cell>
        </row>
        <row r="514">
          <cell r="B514" t="str">
            <v>TUBO NOVAFOR DE 4" PERFORADO</v>
          </cell>
        </row>
        <row r="515">
          <cell r="B515" t="str">
            <v>TUBO NOVAFORT 6"</v>
          </cell>
        </row>
        <row r="516">
          <cell r="B516" t="str">
            <v>TUBO PRESIÓN /13.5 PVC  1/2" Pavco</v>
          </cell>
        </row>
        <row r="517">
          <cell r="B517" t="str">
            <v>TUBO PRESIÓN /13.5 PVC  3/4" Pavco</v>
          </cell>
        </row>
        <row r="518">
          <cell r="B518" t="str">
            <v>TUBO PRESIÓN /21 PVC    1"</v>
          </cell>
        </row>
        <row r="519">
          <cell r="B519" t="str">
            <v>TUBO PRESIÓN /21 PVC    2" Pavco</v>
          </cell>
        </row>
        <row r="520">
          <cell r="B520" t="str">
            <v>TUBO PRESIÓN /21 PVC  1 1/2" Pavco</v>
          </cell>
        </row>
        <row r="521">
          <cell r="B521" t="str">
            <v>TUBO PRESIÓN /21 PVC  1 1/4" Pavco</v>
          </cell>
        </row>
        <row r="522">
          <cell r="B522" t="str">
            <v>TUBO PVC A.LL. 2" DE  6 MTS</v>
          </cell>
        </row>
        <row r="523">
          <cell r="B523" t="str">
            <v>TUBO PVC A.LL. 3" DE  6 MTS</v>
          </cell>
        </row>
        <row r="524">
          <cell r="B524" t="str">
            <v>TUBO PVC A.LL. 4" DE 6 MTS</v>
          </cell>
        </row>
        <row r="525">
          <cell r="B525" t="str">
            <v>TUBO PVC SANITARIO 2" DE 6 MTS</v>
          </cell>
        </row>
        <row r="526">
          <cell r="B526" t="str">
            <v>TUBO PVC SANITARIO 3" DE 6 MTS</v>
          </cell>
        </row>
        <row r="527">
          <cell r="B527" t="str">
            <v>TUBO PVC SANITARIO 4" DE 6 MTS</v>
          </cell>
        </row>
        <row r="528">
          <cell r="B528" t="str">
            <v>TUBOS PVC DB 1"</v>
          </cell>
        </row>
        <row r="529">
          <cell r="B529" t="str">
            <v xml:space="preserve">UNION  GALVANIZADA 2 1/2" </v>
          </cell>
        </row>
        <row r="530">
          <cell r="B530" t="str">
            <v>UNIÓN alcantarillado PVC  110MM ( 4" ) Pavco</v>
          </cell>
        </row>
        <row r="531">
          <cell r="B531" t="str">
            <v>UNIÓN alcantarillado PVC 160MM  ( 6") Pavco</v>
          </cell>
        </row>
        <row r="532">
          <cell r="B532" t="str">
            <v>UNIÓN alcantarillado PVC 160MM  ( 8") Pavco</v>
          </cell>
        </row>
        <row r="533">
          <cell r="B533" t="str">
            <v>UNIÓN alcantarillado PVC 250MM  ( 10") Pavco</v>
          </cell>
        </row>
        <row r="534">
          <cell r="B534" t="str">
            <v>UNIÓN GALVANIZADA      3"</v>
          </cell>
        </row>
        <row r="535">
          <cell r="B535" t="str">
            <v>UNION GALVANIZADA DE 1/2"</v>
          </cell>
        </row>
        <row r="536">
          <cell r="B536" t="str">
            <v>UNION GALVANIZADA DE 4" SH 40</v>
          </cell>
        </row>
        <row r="537">
          <cell r="B537" t="str">
            <v>UNIÓN SANITARIA  2" Pavco</v>
          </cell>
        </row>
        <row r="538">
          <cell r="B538" t="str">
            <v>UNIÓN SANITARIA 4" Pavco</v>
          </cell>
        </row>
        <row r="539">
          <cell r="B539" t="str">
            <v>UNIÓN SANITARIA 6" Pavco</v>
          </cell>
        </row>
        <row r="540">
          <cell r="B540" t="str">
            <v>UNIVERSAL GALVANIZADA 3/4"</v>
          </cell>
        </row>
        <row r="541">
          <cell r="B541" t="str">
            <v xml:space="preserve">VALVULA BETA COMPUERTA ELASTICA 4" </v>
          </cell>
        </row>
        <row r="542">
          <cell r="B542" t="str">
            <v>VALVULA DE CHEQUE OPERACIÓN HORIZONTAL 4" EXT BRIDADO</v>
          </cell>
        </row>
        <row r="543">
          <cell r="B543" t="str">
            <v>VALVULA DE CIERRE RAPIDO DE 4"</v>
          </cell>
        </row>
        <row r="544">
          <cell r="B544" t="str">
            <v>VALVULA DE COMPUERTA  VASTAGO NO ASCENTE EXTREMO BRIDA</v>
          </cell>
        </row>
        <row r="545">
          <cell r="B545" t="str">
            <v>VALVULA Descarga sanitario DO-01051300</v>
          </cell>
        </row>
        <row r="546">
          <cell r="B546" t="str">
            <v>VARA DE CLAVO</v>
          </cell>
        </row>
        <row r="547">
          <cell r="B547" t="str">
            <v>VARILLA CORRUGADA DE 1/2" DE 12 MTS</v>
          </cell>
        </row>
        <row r="548">
          <cell r="B548" t="str">
            <v>VARILLA CORRUGADA DE 1/2" DE 6 MTS</v>
          </cell>
        </row>
        <row r="549">
          <cell r="B549" t="str">
            <v>VARILLA CORRUGADA DE 3/8" DE 12 MTS</v>
          </cell>
        </row>
        <row r="550">
          <cell r="B550" t="str">
            <v>VARILLA CORRUGADA DE 5/8" DE 12 MTS</v>
          </cell>
        </row>
        <row r="551">
          <cell r="B551" t="str">
            <v>VARILLA CUADRADA DE 1/2"</v>
          </cell>
        </row>
        <row r="552">
          <cell r="B552" t="str">
            <v>VARILLA CUADRADA DE 3/8"</v>
          </cell>
        </row>
        <row r="553">
          <cell r="B553" t="str">
            <v>VARILLA DE COBRE-COBRE Ø5/8" X 2.40 m</v>
          </cell>
        </row>
        <row r="554">
          <cell r="B554" t="str">
            <v>VARILLA DE COBRE-COBRE Ø5/8" X 2.40 m COOPER WELL</v>
          </cell>
        </row>
        <row r="555">
          <cell r="B555" t="str">
            <v>VARILLA EN ACERO DE 3/8"</v>
          </cell>
        </row>
        <row r="556">
          <cell r="B556" t="str">
            <v>VARILLA EN ACERO DE 5/8"</v>
          </cell>
        </row>
        <row r="557">
          <cell r="B557" t="str">
            <v>VARILLA LISA DE 1/2" DE 6 MTS</v>
          </cell>
        </row>
        <row r="558">
          <cell r="B558" t="str">
            <v>VARILLA LISA DE 3/8" DE 6 MTS</v>
          </cell>
        </row>
        <row r="559">
          <cell r="B559" t="str">
            <v>VIDRIO TEMPLADO DE 10 mm</v>
          </cell>
        </row>
        <row r="560">
          <cell r="B560" t="str">
            <v>VIDRIO DE 4 mm</v>
          </cell>
        </row>
        <row r="561">
          <cell r="B561" t="str">
            <v>VIDRIO TEMPLADO DE 8 mm</v>
          </cell>
        </row>
        <row r="562">
          <cell r="B562" t="str">
            <v>VINILTEX Pintuco</v>
          </cell>
        </row>
        <row r="563">
          <cell r="B563" t="str">
            <v>Wash Primer A Pintura</v>
          </cell>
        </row>
        <row r="564">
          <cell r="B564" t="str">
            <v>WASH PRIMER ANTICORROSIVO</v>
          </cell>
        </row>
        <row r="565">
          <cell r="B565" t="str">
            <v>Wash Primer B Catalizador</v>
          </cell>
        </row>
        <row r="566">
          <cell r="B566" t="str">
            <v>WASH PRIMER PINTURA</v>
          </cell>
        </row>
        <row r="567">
          <cell r="B567" t="str">
            <v>WIN Aluminio x 6 mts</v>
          </cell>
        </row>
        <row r="568">
          <cell r="B568" t="str">
            <v>Xypes concentrado</v>
          </cell>
        </row>
        <row r="569">
          <cell r="B569" t="str">
            <v>Xypes Patch and Plug por 1.25 kg</v>
          </cell>
        </row>
        <row r="570">
          <cell r="B570" t="str">
            <v>YEE SANITARIA 2"  Pavco</v>
          </cell>
        </row>
        <row r="571">
          <cell r="B571" t="str">
            <v>YEE SANITARIA 4"  Pavco</v>
          </cell>
        </row>
        <row r="572">
          <cell r="B572" t="str">
            <v>YESO CORRIENTE VENCEDOR</v>
          </cell>
        </row>
        <row r="573">
          <cell r="B573" t="str">
            <v>ZÓCALO Baldosa grano de marmol 30x7 Fondo blanco</v>
          </cell>
        </row>
        <row r="574">
          <cell r="B574" t="str">
            <v>ZÓCALO en ceramica pompei color coral  30*7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 refreshError="1"/>
      <sheetData sheetId="1" refreshError="1"/>
      <sheetData sheetId="2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Estandarizacion"/>
    </sheetNames>
    <sheetDataSet>
      <sheetData sheetId="0" refreshError="1">
        <row r="36">
          <cell r="B36">
            <v>370</v>
          </cell>
        </row>
        <row r="37">
          <cell r="B37">
            <v>253</v>
          </cell>
        </row>
        <row r="38">
          <cell r="B38">
            <v>406</v>
          </cell>
        </row>
      </sheetData>
      <sheetData sheetId="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Formulario N° 4"/>
      <sheetName val="MATERIALES"/>
      <sheetName val="EQUIPO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1.7"/>
      <sheetName val="201.8"/>
      <sheetName val="201.15"/>
      <sheetName val="201.21"/>
      <sheetName val="210.1.1"/>
      <sheetName val="210.1.2"/>
      <sheetName val="210.2.2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30.1P"/>
      <sheetName val="410.1"/>
      <sheetName val="420.1"/>
      <sheetName val="420.2"/>
      <sheetName val="421.1"/>
      <sheetName val="421.2"/>
      <sheetName val="421.3"/>
      <sheetName val="421.4"/>
      <sheetName val="450.2 7403"/>
      <sheetName val="450.9 7403"/>
      <sheetName val="460.1"/>
      <sheetName val="460.1-P"/>
      <sheetName val="464.1"/>
      <sheetName val="465.1"/>
      <sheetName val="466.1"/>
      <sheetName val="466.2"/>
      <sheetName val="500.1"/>
      <sheetName val="600.1"/>
      <sheetName val="600.4"/>
      <sheetName val="600.5"/>
      <sheetName val="812.1-P"/>
      <sheetName val="610.1"/>
      <sheetName val="610.1P"/>
      <sheetName val="610.2"/>
      <sheetName val="630.1"/>
      <sheetName val="630.2"/>
      <sheetName val="630.3"/>
      <sheetName val="630.4"/>
      <sheetName val="630.5"/>
      <sheetName val="630.6"/>
      <sheetName val="630.7"/>
      <sheetName val="633.1P"/>
      <sheetName val="633.2P"/>
      <sheetName val="633-3P"/>
      <sheetName val="640.1"/>
      <sheetName val="642.1"/>
      <sheetName val="650.4"/>
      <sheetName val="651.1P"/>
      <sheetName val="651.2P"/>
      <sheetName val="661.1"/>
      <sheetName val="670.2"/>
      <sheetName val="671.1"/>
      <sheetName val="672.1"/>
      <sheetName val="673.1"/>
      <sheetName val="673.2"/>
      <sheetName val="673.3"/>
      <sheetName val="674.1P"/>
      <sheetName val="681.1"/>
      <sheetName val="681.1P"/>
      <sheetName val="681.2P"/>
      <sheetName val="692.1P"/>
      <sheetName val="693.1P"/>
      <sheetName val="694.1P"/>
      <sheetName val="695.1P"/>
      <sheetName val="700.1"/>
      <sheetName val="700.2"/>
      <sheetName val="700.3"/>
      <sheetName val="700.4"/>
      <sheetName val="700.5P"/>
      <sheetName val="701.1"/>
      <sheetName val="710.1"/>
      <sheetName val="702.1P"/>
      <sheetName val="710.2"/>
      <sheetName val="730.1"/>
      <sheetName val="730.2"/>
      <sheetName val="740.1"/>
      <sheetName val="900.2"/>
      <sheetName val="900.3"/>
      <sheetName val="680P"/>
      <sheetName val="Mortero Sello Grietas O. D."/>
      <sheetName val="SELLO DE GRIETAS"/>
      <sheetName val="PINTURA ACABADO"/>
      <sheetName val="CHORRO ARENA"/>
      <sheetName val="MAMPOSTERIA EN PIEDRA"/>
      <sheetName val="Mampostería en piedra"/>
      <sheetName val="Tub RIB1,40 (2)"/>
      <sheetName val="EPOXIAMIDA"/>
      <sheetName val="EPOXIPOLIAMIDA"/>
      <sheetName val="235"/>
      <sheetName val="localizacion (estructuras)"/>
      <sheetName val="632"/>
      <sheetName val="225P"/>
      <sheetName val="800.1"/>
      <sheetName val="810.1"/>
      <sheetName val="810.2"/>
      <sheetName val="810.3"/>
      <sheetName val="642.2P"/>
      <sheetName val="632.3P"/>
      <sheetName val="632.1P-2"/>
      <sheetName val="Hoja1"/>
      <sheetName val="Hoja3"/>
      <sheetName val="Hoja4"/>
    </sheetNames>
    <sheetDataSet>
      <sheetData sheetId="0"/>
      <sheetData sheetId="1">
        <row r="1">
          <cell r="A1" t="str">
            <v>ITEM</v>
          </cell>
          <cell r="B1">
            <v>0</v>
          </cell>
          <cell r="C1" t="str">
            <v>CODIGO</v>
          </cell>
          <cell r="D1">
            <v>0</v>
          </cell>
          <cell r="E1" t="str">
            <v>DESCRIPCION</v>
          </cell>
          <cell r="F1" t="str">
            <v>UNIDAD DE</v>
          </cell>
          <cell r="G1" t="str">
            <v>APROXIMACION</v>
          </cell>
          <cell r="H1" t="str">
            <v>VALOR UNITARIO</v>
          </cell>
          <cell r="K1" t="str">
            <v>No. CAPITULO</v>
          </cell>
          <cell r="L1" t="str">
            <v>CAPITULO</v>
          </cell>
          <cell r="M1" t="str">
            <v>ARTICULO</v>
          </cell>
        </row>
        <row r="2">
          <cell r="A2" t="str">
            <v>GENERAL</v>
          </cell>
          <cell r="B2" t="str">
            <v>PAGO</v>
          </cell>
          <cell r="C2" t="str">
            <v>C.U.B.S</v>
          </cell>
          <cell r="D2">
            <v>0</v>
          </cell>
          <cell r="E2">
            <v>0</v>
          </cell>
          <cell r="F2" t="str">
            <v>PAGO</v>
          </cell>
          <cell r="G2">
            <v>0</v>
          </cell>
          <cell r="H2">
            <v>0</v>
          </cell>
          <cell r="K2">
            <v>0</v>
          </cell>
          <cell r="L2">
            <v>0</v>
          </cell>
          <cell r="M2">
            <v>0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K3">
            <v>0</v>
          </cell>
          <cell r="L3">
            <v>0</v>
          </cell>
          <cell r="M3">
            <v>0</v>
          </cell>
        </row>
        <row r="4">
          <cell r="A4" t="str">
            <v>200.1</v>
          </cell>
          <cell r="B4" t="str">
            <v>200-07</v>
          </cell>
          <cell r="C4">
            <v>0</v>
          </cell>
          <cell r="D4" t="str">
            <v>3.6.1.2.1</v>
          </cell>
          <cell r="E4" t="str">
            <v xml:space="preserve">Desmonte y limpieza en bosque </v>
          </cell>
          <cell r="F4" t="str">
            <v>Ha</v>
          </cell>
          <cell r="G4">
            <v>0</v>
          </cell>
          <cell r="H4">
            <v>0</v>
          </cell>
          <cell r="K4">
            <v>2</v>
          </cell>
          <cell r="L4" t="str">
            <v>EXPLANACIONES</v>
          </cell>
          <cell r="M4" t="str">
            <v>Desmonte y limpieza</v>
          </cell>
        </row>
        <row r="5">
          <cell r="A5" t="str">
            <v>200.2</v>
          </cell>
          <cell r="B5" t="str">
            <v>200-07</v>
          </cell>
          <cell r="C5">
            <v>0</v>
          </cell>
          <cell r="D5" t="str">
            <v>3.6.1.2.3</v>
          </cell>
          <cell r="E5" t="str">
            <v xml:space="preserve">Desmonte y limpieza en zonas no boscosas </v>
          </cell>
          <cell r="F5" t="str">
            <v>Ha</v>
          </cell>
          <cell r="G5">
            <v>0</v>
          </cell>
          <cell r="H5">
            <v>0</v>
          </cell>
          <cell r="K5">
            <v>2</v>
          </cell>
          <cell r="L5" t="str">
            <v>EXPLANACIONES</v>
          </cell>
          <cell r="M5" t="str">
            <v>Desmonte y limpieza</v>
          </cell>
        </row>
        <row r="6">
          <cell r="A6" t="str">
            <v>201.1</v>
          </cell>
          <cell r="B6" t="str">
            <v>201-07</v>
          </cell>
          <cell r="C6">
            <v>0</v>
          </cell>
          <cell r="D6" t="str">
            <v>3.6.1.3.11</v>
          </cell>
          <cell r="E6" t="str">
            <v xml:space="preserve">Demolición de edificaciones </v>
          </cell>
          <cell r="F6" t="str">
            <v>Gl</v>
          </cell>
          <cell r="G6">
            <v>0</v>
          </cell>
          <cell r="H6">
            <v>0</v>
          </cell>
          <cell r="K6">
            <v>2</v>
          </cell>
          <cell r="L6" t="str">
            <v>EXPLANACIONES</v>
          </cell>
          <cell r="M6" t="str">
            <v>Demolición y remoción</v>
          </cell>
        </row>
        <row r="7">
          <cell r="A7" t="str">
            <v>201.2</v>
          </cell>
          <cell r="B7" t="str">
            <v>201-07</v>
          </cell>
          <cell r="C7">
            <v>0</v>
          </cell>
          <cell r="D7" t="str">
            <v>3.6.1.3.11</v>
          </cell>
          <cell r="E7" t="str">
            <v xml:space="preserve">Demolición de estructuras </v>
          </cell>
          <cell r="F7" t="str">
            <v>Gl</v>
          </cell>
          <cell r="G7">
            <v>0</v>
          </cell>
          <cell r="H7">
            <v>0</v>
          </cell>
          <cell r="K7">
            <v>2</v>
          </cell>
          <cell r="L7" t="str">
            <v>EXPLANACIONES</v>
          </cell>
          <cell r="M7" t="str">
            <v>Demolición y remoción</v>
          </cell>
        </row>
        <row r="8">
          <cell r="A8" t="str">
            <v>201.3</v>
          </cell>
          <cell r="B8" t="str">
            <v>201-07</v>
          </cell>
          <cell r="C8">
            <v>0</v>
          </cell>
          <cell r="D8" t="str">
            <v>3.6.1.3.15</v>
          </cell>
          <cell r="E8" t="str">
            <v xml:space="preserve">Demolición de pavimentos rígidos, pisos, andenes y bordillos de concreto </v>
          </cell>
          <cell r="F8" t="str">
            <v>Gl</v>
          </cell>
          <cell r="G8">
            <v>0</v>
          </cell>
          <cell r="H8">
            <v>0</v>
          </cell>
          <cell r="K8">
            <v>2</v>
          </cell>
          <cell r="L8" t="str">
            <v>EXPLANACIONES</v>
          </cell>
          <cell r="M8" t="str">
            <v>Demolición y remoción</v>
          </cell>
        </row>
        <row r="9">
          <cell r="A9" t="str">
            <v>201.4</v>
          </cell>
          <cell r="B9" t="str">
            <v>201-07</v>
          </cell>
          <cell r="C9">
            <v>0</v>
          </cell>
          <cell r="D9" t="str">
            <v>3.6.1.3.14</v>
          </cell>
          <cell r="E9" t="str">
            <v xml:space="preserve">Demolición de obstáculos </v>
          </cell>
          <cell r="F9" t="str">
            <v>Gl</v>
          </cell>
          <cell r="G9">
            <v>0</v>
          </cell>
          <cell r="H9">
            <v>0</v>
          </cell>
          <cell r="K9">
            <v>2</v>
          </cell>
          <cell r="L9" t="str">
            <v>EXPLANACIONES</v>
          </cell>
          <cell r="M9" t="str">
            <v>Demolición y remoción</v>
          </cell>
        </row>
        <row r="10">
          <cell r="A10" t="str">
            <v>201.5</v>
          </cell>
          <cell r="B10" t="str">
            <v>201-07</v>
          </cell>
          <cell r="C10">
            <v>0</v>
          </cell>
          <cell r="D10" t="str">
            <v>3.3.1.1</v>
          </cell>
          <cell r="E10" t="str">
            <v xml:space="preserve">Demolición de edificaciones </v>
          </cell>
          <cell r="F10" t="str">
            <v>U</v>
          </cell>
          <cell r="G10">
            <v>0</v>
          </cell>
          <cell r="H10">
            <v>0</v>
          </cell>
          <cell r="K10">
            <v>2</v>
          </cell>
          <cell r="L10" t="str">
            <v>EXPLANACIONES</v>
          </cell>
          <cell r="M10" t="str">
            <v>Demolición y remoción</v>
          </cell>
        </row>
        <row r="11">
          <cell r="A11" t="str">
            <v>201.6</v>
          </cell>
          <cell r="B11" t="str">
            <v>201-07</v>
          </cell>
          <cell r="C11">
            <v>0</v>
          </cell>
          <cell r="D11" t="str">
            <v>3.6.1.3.11</v>
          </cell>
          <cell r="E11" t="str">
            <v xml:space="preserve">Demolición de estructuras </v>
          </cell>
          <cell r="F11" t="str">
            <v>U</v>
          </cell>
          <cell r="G11">
            <v>0</v>
          </cell>
          <cell r="H11">
            <v>0</v>
          </cell>
          <cell r="K11">
            <v>2</v>
          </cell>
          <cell r="L11" t="str">
            <v>EXPLANACIONES</v>
          </cell>
          <cell r="M11" t="str">
            <v>Demolición y remoción</v>
          </cell>
        </row>
        <row r="12">
          <cell r="A12" t="str">
            <v>201.7</v>
          </cell>
          <cell r="B12" t="str">
            <v>201-07</v>
          </cell>
          <cell r="C12">
            <v>0</v>
          </cell>
          <cell r="D12" t="str">
            <v xml:space="preserve">3.6.1.3.13  </v>
          </cell>
          <cell r="E12" t="str">
            <v xml:space="preserve">Demolición de estructuras </v>
          </cell>
          <cell r="F12" t="str">
            <v>M3</v>
          </cell>
          <cell r="G12">
            <v>0</v>
          </cell>
          <cell r="H12">
            <v>76126</v>
          </cell>
          <cell r="K12">
            <v>2</v>
          </cell>
          <cell r="L12" t="str">
            <v>EXPLANACIONES</v>
          </cell>
          <cell r="M12" t="str">
            <v>Demolición y remoción</v>
          </cell>
        </row>
        <row r="13">
          <cell r="A13" t="str">
            <v>201.8</v>
          </cell>
          <cell r="B13" t="str">
            <v>201-07</v>
          </cell>
          <cell r="C13">
            <v>0</v>
          </cell>
          <cell r="D13" t="str">
            <v>3.6.1.3.15</v>
          </cell>
          <cell r="E13" t="str">
            <v xml:space="preserve">Demolición de pavimentos rígidos </v>
          </cell>
          <cell r="F13" t="str">
            <v>M2</v>
          </cell>
          <cell r="G13">
            <v>0</v>
          </cell>
          <cell r="H13">
            <v>21203</v>
          </cell>
          <cell r="K13">
            <v>2</v>
          </cell>
          <cell r="L13" t="str">
            <v>EXPLANACIONES</v>
          </cell>
          <cell r="M13" t="str">
            <v>Demolición y remoción</v>
          </cell>
        </row>
        <row r="14">
          <cell r="A14" t="str">
            <v>201.9</v>
          </cell>
          <cell r="B14" t="str">
            <v>201-07</v>
          </cell>
          <cell r="C14">
            <v>0</v>
          </cell>
          <cell r="D14" t="str">
            <v>3.6.1.3.33</v>
          </cell>
          <cell r="E14" t="str">
            <v xml:space="preserve">Demolición de pisos y andenes de concreto </v>
          </cell>
          <cell r="F14" t="str">
            <v>M2</v>
          </cell>
          <cell r="G14">
            <v>0</v>
          </cell>
          <cell r="H14">
            <v>0</v>
          </cell>
          <cell r="K14">
            <v>2</v>
          </cell>
          <cell r="L14" t="str">
            <v>EXPLANACIONES</v>
          </cell>
          <cell r="M14" t="str">
            <v>Demolición y remoción</v>
          </cell>
        </row>
        <row r="15">
          <cell r="A15" t="str">
            <v>201.10</v>
          </cell>
          <cell r="B15" t="str">
            <v>201-07</v>
          </cell>
          <cell r="C15">
            <v>0</v>
          </cell>
          <cell r="D15" t="str">
            <v>3.6.1.3.35</v>
          </cell>
          <cell r="E15" t="str">
            <v xml:space="preserve">Demolición de bordillos de concreto </v>
          </cell>
          <cell r="F15" t="str">
            <v>M</v>
          </cell>
          <cell r="G15">
            <v>0</v>
          </cell>
          <cell r="H15">
            <v>0</v>
          </cell>
          <cell r="K15">
            <v>2</v>
          </cell>
          <cell r="L15" t="str">
            <v>EXPLANACIONES</v>
          </cell>
          <cell r="M15" t="str">
            <v>Demolición y remoción</v>
          </cell>
        </row>
        <row r="16">
          <cell r="A16" t="str">
            <v>201.11</v>
          </cell>
          <cell r="B16" t="str">
            <v>201-07</v>
          </cell>
          <cell r="C16">
            <v>0</v>
          </cell>
          <cell r="D16" t="str">
            <v>3.6.1.3</v>
          </cell>
          <cell r="E16" t="str">
            <v xml:space="preserve">Desmontaje y traslado de estructuras metálicas </v>
          </cell>
          <cell r="F16" t="str">
            <v>Kg</v>
          </cell>
          <cell r="G16">
            <v>0</v>
          </cell>
          <cell r="H16">
            <v>0</v>
          </cell>
          <cell r="K16">
            <v>2</v>
          </cell>
          <cell r="L16" t="str">
            <v>EXPLANACIONES</v>
          </cell>
          <cell r="M16" t="str">
            <v>Demolición y remoción</v>
          </cell>
        </row>
        <row r="17">
          <cell r="A17" t="str">
            <v>201.12</v>
          </cell>
          <cell r="B17" t="str">
            <v>201-07</v>
          </cell>
          <cell r="C17">
            <v>0</v>
          </cell>
          <cell r="D17" t="str">
            <v>3.6.1.3.47</v>
          </cell>
          <cell r="E17" t="str">
            <v xml:space="preserve">Remoción de especies vegetales </v>
          </cell>
          <cell r="F17" t="str">
            <v>U</v>
          </cell>
          <cell r="G17">
            <v>0</v>
          </cell>
          <cell r="H17">
            <v>0</v>
          </cell>
          <cell r="K17">
            <v>2</v>
          </cell>
          <cell r="L17" t="str">
            <v>EXPLANACIONES</v>
          </cell>
          <cell r="M17" t="str">
            <v>Demolición y remoción</v>
          </cell>
        </row>
        <row r="18">
          <cell r="A18" t="str">
            <v>201.13</v>
          </cell>
          <cell r="B18" t="str">
            <v>201-07</v>
          </cell>
          <cell r="C18">
            <v>0</v>
          </cell>
          <cell r="D18" t="str">
            <v>3.6.1.3</v>
          </cell>
          <cell r="E18" t="str">
            <v xml:space="preserve">Remoción de obstáculos (Se deberá hacer un ítem de pago para cada tipo de obstáculo) </v>
          </cell>
          <cell r="F18" t="str">
            <v>U</v>
          </cell>
          <cell r="G18">
            <v>0</v>
          </cell>
          <cell r="H18">
            <v>0</v>
          </cell>
          <cell r="K18">
            <v>2</v>
          </cell>
          <cell r="L18" t="str">
            <v>EXPLANACIONES</v>
          </cell>
          <cell r="M18" t="str">
            <v>Demolición y remoción</v>
          </cell>
        </row>
        <row r="19">
          <cell r="A19" t="str">
            <v>201.14</v>
          </cell>
          <cell r="B19" t="str">
            <v>201-07</v>
          </cell>
          <cell r="C19">
            <v>0</v>
          </cell>
          <cell r="D19" t="str">
            <v>3.6.1.3.9</v>
          </cell>
          <cell r="E19" t="str">
            <v xml:space="preserve">Remoción de ductos de servicios existentes </v>
          </cell>
          <cell r="F19" t="str">
            <v>M</v>
          </cell>
          <cell r="G19">
            <v>0</v>
          </cell>
          <cell r="H19">
            <v>0</v>
          </cell>
          <cell r="K19">
            <v>2</v>
          </cell>
          <cell r="L19" t="str">
            <v>EXPLANACIONES</v>
          </cell>
          <cell r="M19" t="str">
            <v>Demolición y remoción</v>
          </cell>
        </row>
        <row r="20">
          <cell r="A20" t="str">
            <v>201.15</v>
          </cell>
          <cell r="B20" t="str">
            <v>201-07</v>
          </cell>
          <cell r="C20" t="str">
            <v>3.2.1.9.38</v>
          </cell>
          <cell r="D20" t="str">
            <v>3.6.1.3</v>
          </cell>
          <cell r="E20" t="str">
            <v xml:space="preserve">Remoción de alcantarillas </v>
          </cell>
          <cell r="F20" t="str">
            <v>M</v>
          </cell>
          <cell r="G20">
            <v>0</v>
          </cell>
          <cell r="H20">
            <v>45372</v>
          </cell>
          <cell r="K20">
            <v>2</v>
          </cell>
          <cell r="L20" t="str">
            <v>EXPLANACIONES</v>
          </cell>
          <cell r="M20" t="str">
            <v>Demolición y remoción</v>
          </cell>
        </row>
        <row r="21">
          <cell r="A21" t="str">
            <v>201.16</v>
          </cell>
          <cell r="B21" t="str">
            <v>201-07</v>
          </cell>
          <cell r="C21">
            <v>0</v>
          </cell>
          <cell r="D21" t="str">
            <v>3.6.1.3</v>
          </cell>
          <cell r="E21" t="str">
            <v xml:space="preserve">Remoción de cercas de alambre </v>
          </cell>
          <cell r="F21" t="str">
            <v>M</v>
          </cell>
          <cell r="G21">
            <v>0</v>
          </cell>
          <cell r="H21">
            <v>0</v>
          </cell>
          <cell r="K21">
            <v>2</v>
          </cell>
          <cell r="L21" t="str">
            <v>EXPLANACIONES</v>
          </cell>
          <cell r="M21" t="str">
            <v>Demolición y remoción</v>
          </cell>
        </row>
        <row r="22">
          <cell r="A22" t="str">
            <v>201.17</v>
          </cell>
          <cell r="B22" t="str">
            <v>201-07</v>
          </cell>
          <cell r="C22">
            <v>0</v>
          </cell>
          <cell r="D22" t="str">
            <v>3.6.1.3</v>
          </cell>
          <cell r="E22" t="str">
            <v xml:space="preserve">Remoción de obstáculos (Se deberá hacer un ítem de pago para cada tipo de obstáculo) </v>
          </cell>
          <cell r="F22" t="str">
            <v>M</v>
          </cell>
          <cell r="G22">
            <v>0</v>
          </cell>
          <cell r="H22">
            <v>0</v>
          </cell>
          <cell r="K22">
            <v>2</v>
          </cell>
          <cell r="L22" t="str">
            <v>EXPLANACIONES</v>
          </cell>
          <cell r="M22" t="str">
            <v>Demolición y remoción</v>
          </cell>
        </row>
        <row r="23">
          <cell r="A23" t="str">
            <v>201.18</v>
          </cell>
          <cell r="B23" t="str">
            <v>201-07</v>
          </cell>
          <cell r="C23">
            <v>0</v>
          </cell>
          <cell r="D23" t="str">
            <v>3.6.1.3.1</v>
          </cell>
          <cell r="E23" t="str">
            <v xml:space="preserve">Traslado de postes </v>
          </cell>
          <cell r="F23" t="str">
            <v>U</v>
          </cell>
          <cell r="G23">
            <v>0</v>
          </cell>
          <cell r="H23">
            <v>0</v>
          </cell>
          <cell r="K23">
            <v>2</v>
          </cell>
          <cell r="L23" t="str">
            <v>EXPLANACIONES</v>
          </cell>
          <cell r="M23" t="str">
            <v>Demolición y remoción</v>
          </cell>
        </row>
        <row r="24">
          <cell r="A24" t="str">
            <v>201.19</v>
          </cell>
          <cell r="B24" t="str">
            <v>201-07</v>
          </cell>
          <cell r="C24">
            <v>0</v>
          </cell>
          <cell r="D24" t="str">
            <v>3.6.1.3</v>
          </cell>
          <cell r="E24" t="str">
            <v xml:space="preserve">Traslado de torres </v>
          </cell>
          <cell r="F24" t="str">
            <v>U</v>
          </cell>
          <cell r="G24">
            <v>0</v>
          </cell>
          <cell r="H24">
            <v>0</v>
          </cell>
          <cell r="K24">
            <v>2</v>
          </cell>
          <cell r="L24" t="str">
            <v>EXPLANACIONES</v>
          </cell>
          <cell r="M24" t="str">
            <v>Demolición y remoción</v>
          </cell>
        </row>
        <row r="25">
          <cell r="A25" t="str">
            <v>201.20</v>
          </cell>
          <cell r="B25" t="str">
            <v>201-07</v>
          </cell>
          <cell r="C25">
            <v>0</v>
          </cell>
          <cell r="D25" t="str">
            <v>3.6.1.3</v>
          </cell>
          <cell r="E25" t="str">
            <v xml:space="preserve">Remoción de rieles </v>
          </cell>
          <cell r="F25" t="str">
            <v>M</v>
          </cell>
          <cell r="G25">
            <v>0</v>
          </cell>
          <cell r="H25">
            <v>0</v>
          </cell>
          <cell r="K25">
            <v>2</v>
          </cell>
          <cell r="L25" t="str">
            <v>EXPLANACIONES</v>
          </cell>
          <cell r="M25" t="str">
            <v>Demolición y remoción</v>
          </cell>
        </row>
        <row r="26">
          <cell r="A26" t="str">
            <v>201.21</v>
          </cell>
          <cell r="B26" t="str">
            <v>201-07</v>
          </cell>
          <cell r="C26">
            <v>0</v>
          </cell>
          <cell r="D26" t="str">
            <v>3.6.1.3</v>
          </cell>
          <cell r="E26" t="str">
            <v xml:space="preserve">Remoción de defensas metálicas </v>
          </cell>
          <cell r="F26" t="str">
            <v>M</v>
          </cell>
          <cell r="G26">
            <v>0</v>
          </cell>
          <cell r="H26">
            <v>10716</v>
          </cell>
          <cell r="K26">
            <v>2</v>
          </cell>
          <cell r="L26" t="str">
            <v>EXPLANACIONES</v>
          </cell>
          <cell r="M26" t="str">
            <v>Demolición y remoción</v>
          </cell>
        </row>
        <row r="27">
          <cell r="A27" t="str">
            <v>201.22</v>
          </cell>
          <cell r="B27" t="str">
            <v>201-07</v>
          </cell>
          <cell r="C27">
            <v>0</v>
          </cell>
          <cell r="D27" t="str">
            <v>3.6.1.3.13</v>
          </cell>
          <cell r="E27" t="str">
            <v xml:space="preserve">Remoción de barreras de seguridad </v>
          </cell>
          <cell r="F27" t="str">
            <v>M</v>
          </cell>
          <cell r="G27">
            <v>0</v>
          </cell>
          <cell r="H27">
            <v>0</v>
          </cell>
          <cell r="K27">
            <v>2</v>
          </cell>
          <cell r="L27" t="str">
            <v>EXPLANACIONES</v>
          </cell>
          <cell r="M27" t="str">
            <v>Demolición y remoción</v>
          </cell>
        </row>
        <row r="28">
          <cell r="A28" t="str">
            <v>210.1.1</v>
          </cell>
          <cell r="B28" t="str">
            <v>210-07</v>
          </cell>
          <cell r="C28">
            <v>0</v>
          </cell>
          <cell r="D28" t="str">
            <v xml:space="preserve">3.6.2.1.1 </v>
          </cell>
          <cell r="E28" t="str">
            <v xml:space="preserve">Excavación sin clasificar de la explanación y canales </v>
          </cell>
          <cell r="F28" t="str">
            <v>M3</v>
          </cell>
          <cell r="G28">
            <v>0</v>
          </cell>
          <cell r="H28">
            <v>5544</v>
          </cell>
          <cell r="K28">
            <v>2</v>
          </cell>
          <cell r="L28" t="str">
            <v>EXPLANACIONES</v>
          </cell>
          <cell r="M28" t="str">
            <v>Excavación de la explanación, canales y préstamos</v>
          </cell>
        </row>
        <row r="29">
          <cell r="A29" t="str">
            <v>210.1.2</v>
          </cell>
          <cell r="B29" t="str">
            <v>210-07</v>
          </cell>
          <cell r="C29">
            <v>0</v>
          </cell>
          <cell r="D29" t="str">
            <v>3.6.2.1.3 </v>
          </cell>
          <cell r="E29" t="str">
            <v xml:space="preserve">Excavación sin clasificar de préstamos </v>
          </cell>
          <cell r="F29" t="str">
            <v>M3</v>
          </cell>
          <cell r="G29">
            <v>0</v>
          </cell>
          <cell r="H29">
            <v>2772</v>
          </cell>
          <cell r="K29">
            <v>2</v>
          </cell>
          <cell r="L29" t="str">
            <v>EXPLANACIONES</v>
          </cell>
          <cell r="M29" t="str">
            <v>Excavación de la explanación, canales y préstamos</v>
          </cell>
          <cell r="IU29">
            <v>0</v>
          </cell>
          <cell r="IV29">
            <v>0</v>
          </cell>
        </row>
        <row r="30">
          <cell r="A30" t="str">
            <v>210.2.1</v>
          </cell>
          <cell r="B30" t="str">
            <v>210-07</v>
          </cell>
          <cell r="C30">
            <v>0</v>
          </cell>
          <cell r="D30" t="str">
            <v>3.6.2.1.3</v>
          </cell>
          <cell r="E30" t="str">
            <v xml:space="preserve">Excavación en roca de la explanación y canales </v>
          </cell>
          <cell r="F30" t="str">
            <v>M3</v>
          </cell>
          <cell r="G30">
            <v>0</v>
          </cell>
          <cell r="H30">
            <v>0</v>
          </cell>
          <cell r="K30">
            <v>2</v>
          </cell>
          <cell r="L30" t="str">
            <v>EXPLANACIONES</v>
          </cell>
          <cell r="M30" t="str">
            <v>Excavación de la explanación, canales y préstamos</v>
          </cell>
        </row>
        <row r="31">
          <cell r="A31" t="str">
            <v>210.2.2</v>
          </cell>
          <cell r="B31" t="str">
            <v>210-07</v>
          </cell>
          <cell r="C31">
            <v>0</v>
          </cell>
          <cell r="D31" t="str">
            <v>3.6.2.1.5</v>
          </cell>
          <cell r="E31" t="str">
            <v xml:space="preserve">Excavación en material común de la explanación y canales </v>
          </cell>
          <cell r="F31" t="str">
            <v>M3</v>
          </cell>
          <cell r="G31">
            <v>0</v>
          </cell>
          <cell r="H31">
            <v>4752</v>
          </cell>
          <cell r="K31">
            <v>2</v>
          </cell>
          <cell r="L31" t="str">
            <v>EXPLANACIONES</v>
          </cell>
          <cell r="M31" t="str">
            <v>Excavación de la explanación, canales y préstamos</v>
          </cell>
        </row>
        <row r="32">
          <cell r="A32" t="str">
            <v>210.2.3</v>
          </cell>
          <cell r="B32" t="str">
            <v>210-07</v>
          </cell>
          <cell r="C32">
            <v>0</v>
          </cell>
          <cell r="D32" t="str">
            <v>3.6.2.1.5</v>
          </cell>
          <cell r="E32" t="str">
            <v xml:space="preserve">Excavación en roca de préstamos </v>
          </cell>
          <cell r="F32" t="str">
            <v>M3</v>
          </cell>
          <cell r="G32">
            <v>0</v>
          </cell>
          <cell r="H32">
            <v>0</v>
          </cell>
          <cell r="K32">
            <v>2</v>
          </cell>
          <cell r="L32" t="str">
            <v>EXPLANACIONES</v>
          </cell>
          <cell r="M32" t="str">
            <v>Excavación de la explanación, canales y préstamos</v>
          </cell>
        </row>
        <row r="33">
          <cell r="A33" t="str">
            <v>210.2.4</v>
          </cell>
          <cell r="B33" t="str">
            <v>210-07</v>
          </cell>
          <cell r="C33">
            <v>0</v>
          </cell>
          <cell r="D33" t="str">
            <v>3.6.2.1.5</v>
          </cell>
          <cell r="E33" t="str">
            <v xml:space="preserve">Excavación en material común de préstamos </v>
          </cell>
          <cell r="F33" t="str">
            <v>M3</v>
          </cell>
          <cell r="G33">
            <v>0</v>
          </cell>
          <cell r="H33">
            <v>14602</v>
          </cell>
          <cell r="K33">
            <v>2</v>
          </cell>
          <cell r="L33" t="str">
            <v>EXPLANACIONES</v>
          </cell>
          <cell r="M33" t="str">
            <v>Excavación de la explanación, canales y préstamos</v>
          </cell>
        </row>
        <row r="34">
          <cell r="A34" t="str">
            <v>211.1</v>
          </cell>
          <cell r="B34" t="str">
            <v>211-07</v>
          </cell>
          <cell r="C34">
            <v>0</v>
          </cell>
          <cell r="D34" t="str">
            <v xml:space="preserve">3.6.2.2.1  </v>
          </cell>
          <cell r="E34" t="str">
            <v xml:space="preserve">Remoción de derrumbes </v>
          </cell>
          <cell r="F34" t="str">
            <v>M3</v>
          </cell>
          <cell r="G34">
            <v>0</v>
          </cell>
          <cell r="H34">
            <v>5407</v>
          </cell>
          <cell r="K34">
            <v>2</v>
          </cell>
          <cell r="L34" t="str">
            <v>EXPLANACIONES</v>
          </cell>
          <cell r="M34" t="str">
            <v>Remoción de derrumbes</v>
          </cell>
        </row>
        <row r="35">
          <cell r="A35" t="str">
            <v>220.1</v>
          </cell>
          <cell r="B35" t="str">
            <v>220-07</v>
          </cell>
          <cell r="C35" t="str">
            <v>3.6.2.3.2</v>
          </cell>
          <cell r="D35" t="str">
            <v>3.6.2.3.1</v>
          </cell>
          <cell r="E35" t="str">
            <v xml:space="preserve">Terraplenes </v>
          </cell>
          <cell r="F35" t="str">
            <v>M3</v>
          </cell>
          <cell r="G35">
            <v>0</v>
          </cell>
          <cell r="H35">
            <v>9531</v>
          </cell>
          <cell r="K35">
            <v>2</v>
          </cell>
          <cell r="L35" t="str">
            <v>EXPLANACIONES</v>
          </cell>
          <cell r="M35" t="str">
            <v>Terraplenes</v>
          </cell>
        </row>
        <row r="36">
          <cell r="A36" t="str">
            <v>221.1</v>
          </cell>
          <cell r="B36" t="str">
            <v>221-07</v>
          </cell>
          <cell r="C36" t="str">
            <v>3.6.2.4.2</v>
          </cell>
          <cell r="D36" t="str">
            <v>3.6.2.4.2</v>
          </cell>
          <cell r="E36" t="str">
            <v xml:space="preserve">Pedraplén compacto </v>
          </cell>
          <cell r="F36" t="str">
            <v>M3</v>
          </cell>
          <cell r="G36">
            <v>0</v>
          </cell>
          <cell r="H36">
            <v>14061</v>
          </cell>
          <cell r="K36">
            <v>2</v>
          </cell>
          <cell r="L36" t="str">
            <v>EXPLANACIONES</v>
          </cell>
          <cell r="M36" t="str">
            <v>Pedraplenes</v>
          </cell>
        </row>
        <row r="37">
          <cell r="A37" t="str">
            <v>221.2</v>
          </cell>
          <cell r="B37" t="str">
            <v>221-07</v>
          </cell>
          <cell r="C37">
            <v>0</v>
          </cell>
          <cell r="D37" t="str">
            <v>3.6.2.4.1</v>
          </cell>
          <cell r="E37" t="str">
            <v xml:space="preserve">Pedraplén suelto </v>
          </cell>
          <cell r="F37" t="str">
            <v>M3</v>
          </cell>
          <cell r="G37">
            <v>0</v>
          </cell>
          <cell r="H37">
            <v>5571</v>
          </cell>
          <cell r="K37">
            <v>2</v>
          </cell>
          <cell r="L37" t="str">
            <v>EXPLANACIONES</v>
          </cell>
          <cell r="M37" t="str">
            <v>Pedraplenes</v>
          </cell>
        </row>
        <row r="38">
          <cell r="A38" t="str">
            <v>230.1</v>
          </cell>
          <cell r="B38" t="str">
            <v>230-07</v>
          </cell>
          <cell r="C38">
            <v>0</v>
          </cell>
          <cell r="D38" t="str">
            <v>3.6.2.5.1</v>
          </cell>
          <cell r="E38" t="str">
            <v xml:space="preserve">Mejoramiento de la subrasante involucrando el suelo existente  </v>
          </cell>
          <cell r="F38" t="str">
            <v>M2</v>
          </cell>
          <cell r="G38">
            <v>0</v>
          </cell>
          <cell r="H38">
            <v>635</v>
          </cell>
          <cell r="K38">
            <v>2</v>
          </cell>
          <cell r="L38" t="str">
            <v>EXPLANACIONES</v>
          </cell>
          <cell r="M38" t="str">
            <v>Mejoramiento de la subrasante</v>
          </cell>
        </row>
        <row r="39">
          <cell r="A39" t="str">
            <v>230.2</v>
          </cell>
          <cell r="B39" t="str">
            <v>230-07</v>
          </cell>
          <cell r="C39">
            <v>0</v>
          </cell>
          <cell r="D39" t="str">
            <v>3.6.2.5.2</v>
          </cell>
          <cell r="E39" t="str">
            <v>Mejoramiento de la subrasante empleando únicamente material adicionado</v>
          </cell>
          <cell r="F39" t="str">
            <v>M3</v>
          </cell>
          <cell r="G39">
            <v>0</v>
          </cell>
          <cell r="H39">
            <v>0</v>
          </cell>
          <cell r="K39">
            <v>2</v>
          </cell>
          <cell r="L39" t="str">
            <v>EXPLANACIONES</v>
          </cell>
          <cell r="M39" t="str">
            <v>Mejoramiento de la subrasante</v>
          </cell>
        </row>
        <row r="40">
          <cell r="A40" t="str">
            <v>231.1</v>
          </cell>
          <cell r="B40" t="str">
            <v>231-07</v>
          </cell>
          <cell r="C40">
            <v>0</v>
          </cell>
          <cell r="D40" t="str">
            <v>3.6.8.2 </v>
          </cell>
          <cell r="E40" t="str">
            <v xml:space="preserve">Geotextil para separación de suelos de subrasante y capas granulares </v>
          </cell>
          <cell r="F40" t="str">
            <v>M2</v>
          </cell>
          <cell r="G40">
            <v>0</v>
          </cell>
          <cell r="H40">
            <v>7485</v>
          </cell>
          <cell r="K40">
            <v>2</v>
          </cell>
          <cell r="L40" t="str">
            <v>EXPLANACIONES</v>
          </cell>
          <cell r="M40" t="str">
            <v>Separación de suelos de subrasante y capas granulares con geotextiles</v>
          </cell>
        </row>
        <row r="41">
          <cell r="A41" t="str">
            <v>232.1</v>
          </cell>
          <cell r="B41" t="str">
            <v>232-07</v>
          </cell>
          <cell r="C41">
            <v>0</v>
          </cell>
          <cell r="D41" t="str">
            <v>3.6.8.2 </v>
          </cell>
          <cell r="E41" t="str">
            <v xml:space="preserve">Geotextil para estabilización de suelos de subrasante y capas granulares </v>
          </cell>
          <cell r="F41" t="str">
            <v>M2</v>
          </cell>
          <cell r="G41">
            <v>0</v>
          </cell>
          <cell r="H41">
            <v>7545</v>
          </cell>
          <cell r="K41">
            <v>2</v>
          </cell>
          <cell r="L41" t="str">
            <v>EXPLANACIONES</v>
          </cell>
          <cell r="M41" t="str">
            <v>Estabilización de suelos de subrasante y capas granulares con geotextiles</v>
          </cell>
        </row>
        <row r="42">
          <cell r="A42" t="str">
            <v>234.1</v>
          </cell>
          <cell r="B42" t="str">
            <v>234-07</v>
          </cell>
          <cell r="C42">
            <v>0</v>
          </cell>
          <cell r="D42" t="str">
            <v>3.6.8.2 </v>
          </cell>
          <cell r="E42" t="str">
            <v xml:space="preserve">Afinamiento de taludes </v>
          </cell>
          <cell r="F42" t="str">
            <v>M2</v>
          </cell>
          <cell r="G42">
            <v>0</v>
          </cell>
          <cell r="H42">
            <v>0</v>
          </cell>
          <cell r="K42">
            <v>2</v>
          </cell>
          <cell r="L42" t="str">
            <v>EXPLANACIONES</v>
          </cell>
          <cell r="M42" t="str">
            <v>Afinamiento de taludes</v>
          </cell>
        </row>
        <row r="43">
          <cell r="A43" t="str">
            <v>310.1</v>
          </cell>
          <cell r="B43" t="str">
            <v>310-07</v>
          </cell>
          <cell r="C43">
            <v>0</v>
          </cell>
          <cell r="D43" t="str">
            <v>3.6.3.1.1</v>
          </cell>
          <cell r="E43" t="str">
            <v xml:space="preserve">Conformación de la calzada existente </v>
          </cell>
          <cell r="F43" t="str">
            <v>M2</v>
          </cell>
          <cell r="G43">
            <v>0</v>
          </cell>
          <cell r="H43">
            <v>480</v>
          </cell>
          <cell r="K43">
            <v>3</v>
          </cell>
          <cell r="L43" t="str">
            <v>AFIRMADOS, SUBBASES Y BASES</v>
          </cell>
          <cell r="M43" t="str">
            <v>Conformación de la calzada existente</v>
          </cell>
        </row>
        <row r="44">
          <cell r="A44" t="str">
            <v>311.1</v>
          </cell>
          <cell r="B44" t="str">
            <v>311-07</v>
          </cell>
          <cell r="C44" t="str">
            <v>3.6.3.2.1.</v>
          </cell>
          <cell r="D44" t="str">
            <v>3.6.3.2.1</v>
          </cell>
          <cell r="E44" t="str">
            <v>Afirmado</v>
          </cell>
          <cell r="F44" t="str">
            <v>M3</v>
          </cell>
          <cell r="G44">
            <v>0</v>
          </cell>
          <cell r="H44">
            <v>70255</v>
          </cell>
          <cell r="K44">
            <v>3</v>
          </cell>
          <cell r="L44" t="str">
            <v>AFIRMADOS, SUBBASES Y BASES</v>
          </cell>
          <cell r="M44" t="str">
            <v>Afirmado</v>
          </cell>
        </row>
        <row r="45">
          <cell r="A45" t="str">
            <v>312.1</v>
          </cell>
          <cell r="B45" t="str">
            <v>312-07</v>
          </cell>
          <cell r="C45">
            <v>0</v>
          </cell>
          <cell r="D45" t="str">
            <v>3.6.3.2</v>
          </cell>
          <cell r="E45" t="str">
            <v xml:space="preserve">Tratamiento paliativo de polvo aplicado en forma sólida en hojuelas. </v>
          </cell>
          <cell r="F45" t="str">
            <v>Kg</v>
          </cell>
          <cell r="G45">
            <v>0</v>
          </cell>
          <cell r="H45">
            <v>0</v>
          </cell>
          <cell r="K45">
            <v>3</v>
          </cell>
          <cell r="L45" t="str">
            <v>AFIRMADOS, SUBBASES Y BASES</v>
          </cell>
          <cell r="M45" t="str">
            <v>Tratamiento paliativo del polvo en afirmados</v>
          </cell>
        </row>
        <row r="46">
          <cell r="A46" t="str">
            <v>312.2</v>
          </cell>
          <cell r="B46" t="str">
            <v>312-07</v>
          </cell>
          <cell r="C46">
            <v>0</v>
          </cell>
          <cell r="D46" t="str">
            <v>3.6.3.2</v>
          </cell>
          <cell r="E46" t="str">
            <v xml:space="preserve">Tratamiento paliativo de polvo aplicado en forma sólida en esferas. </v>
          </cell>
          <cell r="F46" t="str">
            <v>Kg</v>
          </cell>
          <cell r="G46">
            <v>0</v>
          </cell>
          <cell r="H46">
            <v>0</v>
          </cell>
          <cell r="K46">
            <v>3</v>
          </cell>
          <cell r="L46" t="str">
            <v>AFIRMADOS, SUBBASES Y BASES</v>
          </cell>
          <cell r="M46" t="str">
            <v>Tratamiento paliativo del polvo en afirmados</v>
          </cell>
        </row>
        <row r="47">
          <cell r="A47" t="str">
            <v>312.3</v>
          </cell>
          <cell r="B47" t="str">
            <v>312-07</v>
          </cell>
          <cell r="C47">
            <v>0</v>
          </cell>
          <cell r="D47" t="str">
            <v>3.6.3.2</v>
          </cell>
          <cell r="E47" t="str">
            <v xml:space="preserve">Tratamiento paliativo de polvo aplicado en forma líquida. </v>
          </cell>
          <cell r="F47" t="str">
            <v>L</v>
          </cell>
          <cell r="G47">
            <v>0</v>
          </cell>
          <cell r="H47">
            <v>0</v>
          </cell>
          <cell r="K47">
            <v>3</v>
          </cell>
          <cell r="L47" t="str">
            <v>AFIRMADOS, SUBBASES Y BASES</v>
          </cell>
          <cell r="M47" t="str">
            <v>Tratamiento paliativo del polvo en afirmados</v>
          </cell>
        </row>
        <row r="48">
          <cell r="A48" t="str">
            <v>312.4</v>
          </cell>
          <cell r="B48" t="str">
            <v>312-07</v>
          </cell>
          <cell r="C48">
            <v>0</v>
          </cell>
          <cell r="D48" t="str">
            <v>3.6.3.3</v>
          </cell>
          <cell r="E48" t="str">
            <v xml:space="preserve">Material granular de adición. </v>
          </cell>
          <cell r="F48" t="str">
            <v>M3</v>
          </cell>
          <cell r="G48">
            <v>0</v>
          </cell>
          <cell r="H48">
            <v>0</v>
          </cell>
          <cell r="K48">
            <v>3</v>
          </cell>
          <cell r="L48" t="str">
            <v>AFIRMADOS, SUBBASES Y BASES</v>
          </cell>
          <cell r="M48" t="str">
            <v>Tratamiento paliativo del polvo en afirmados</v>
          </cell>
        </row>
        <row r="49">
          <cell r="A49" t="str">
            <v>320.1</v>
          </cell>
          <cell r="B49" t="str">
            <v>320-07</v>
          </cell>
          <cell r="C49" t="str">
            <v>3.6.3.4.4</v>
          </cell>
          <cell r="D49" t="str">
            <v xml:space="preserve"> 3.6.3.4.2</v>
          </cell>
          <cell r="E49" t="str">
            <v xml:space="preserve">Subbase granular </v>
          </cell>
          <cell r="F49" t="str">
            <v>M3</v>
          </cell>
          <cell r="G49">
            <v>0</v>
          </cell>
          <cell r="H49">
            <v>124802</v>
          </cell>
          <cell r="K49">
            <v>3</v>
          </cell>
          <cell r="L49" t="str">
            <v>AFIRMADOS, SUBBASES Y BASES</v>
          </cell>
          <cell r="M49" t="str">
            <v>Subbase granular</v>
          </cell>
        </row>
        <row r="50">
          <cell r="A50" t="str">
            <v>320.2</v>
          </cell>
          <cell r="B50" t="str">
            <v>320-07</v>
          </cell>
          <cell r="C50">
            <v>0</v>
          </cell>
          <cell r="D50" t="str">
            <v>3.6.3.4.4</v>
          </cell>
          <cell r="E50" t="str">
            <v>Subbase granular para bacheo</v>
          </cell>
          <cell r="F50" t="str">
            <v>M3</v>
          </cell>
          <cell r="G50">
            <v>0</v>
          </cell>
          <cell r="H50">
            <v>140326</v>
          </cell>
          <cell r="K50">
            <v>3</v>
          </cell>
          <cell r="L50" t="str">
            <v>AFIRMADOS, SUBBASES Y BASES</v>
          </cell>
          <cell r="M50" t="str">
            <v>Subbase granular</v>
          </cell>
        </row>
        <row r="51">
          <cell r="A51" t="str">
            <v>330.1</v>
          </cell>
          <cell r="B51" t="str">
            <v>330-07</v>
          </cell>
          <cell r="C51">
            <v>0</v>
          </cell>
          <cell r="D51" t="str">
            <v>3.6.3.6.2</v>
          </cell>
          <cell r="E51" t="str">
            <v xml:space="preserve">Base granular </v>
          </cell>
          <cell r="F51" t="str">
            <v>M3</v>
          </cell>
          <cell r="G51">
            <v>0</v>
          </cell>
          <cell r="H51">
            <v>152653</v>
          </cell>
          <cell r="K51">
            <v>3</v>
          </cell>
          <cell r="L51" t="str">
            <v>AFIRMADOS, SUBBASES Y BASES</v>
          </cell>
          <cell r="M51" t="str">
            <v>Base granular</v>
          </cell>
        </row>
        <row r="52">
          <cell r="A52" t="str">
            <v>330.2</v>
          </cell>
          <cell r="B52" t="str">
            <v>330-07</v>
          </cell>
          <cell r="C52">
            <v>0</v>
          </cell>
          <cell r="D52" t="str">
            <v>3.6.3.6.3</v>
          </cell>
          <cell r="E52" t="str">
            <v xml:space="preserve">Base granular para bacheo </v>
          </cell>
          <cell r="F52" t="str">
            <v>M3</v>
          </cell>
          <cell r="G52">
            <v>0</v>
          </cell>
          <cell r="H52">
            <v>156685</v>
          </cell>
          <cell r="K52">
            <v>3</v>
          </cell>
          <cell r="L52" t="str">
            <v>AFIRMADOS, SUBBASES Y BASES</v>
          </cell>
          <cell r="M52" t="str">
            <v>Base granular</v>
          </cell>
        </row>
        <row r="53">
          <cell r="A53" t="str">
            <v>330.1P</v>
          </cell>
          <cell r="B53" t="str">
            <v>330-07P</v>
          </cell>
          <cell r="C53">
            <v>0</v>
          </cell>
          <cell r="D53" t="e">
            <v>#N/A</v>
          </cell>
          <cell r="E53" t="str">
            <v>Base granular reciclada</v>
          </cell>
          <cell r="F53" t="str">
            <v>M3</v>
          </cell>
          <cell r="G53">
            <v>0</v>
          </cell>
          <cell r="H53">
            <v>112399</v>
          </cell>
          <cell r="K53">
            <v>3</v>
          </cell>
          <cell r="L53" t="str">
            <v>AFIRMADOS, SUBBASES Y BASES</v>
          </cell>
          <cell r="M53" t="str">
            <v>Base granular</v>
          </cell>
        </row>
        <row r="54">
          <cell r="A54" t="str">
            <v>340.1</v>
          </cell>
          <cell r="B54" t="str">
            <v>340-07</v>
          </cell>
          <cell r="C54">
            <v>0</v>
          </cell>
          <cell r="D54" t="str">
            <v>3.6.3.7.1</v>
          </cell>
          <cell r="E54" t="str">
            <v xml:space="preserve">Base estabilizada con emulsión asfáltica tipo BEE-1 </v>
          </cell>
          <cell r="F54" t="str">
            <v>M3</v>
          </cell>
          <cell r="G54">
            <v>0</v>
          </cell>
          <cell r="H54">
            <v>0</v>
          </cell>
          <cell r="K54">
            <v>3</v>
          </cell>
          <cell r="L54" t="str">
            <v>AFIRMADOS, SUBBASES Y BASES</v>
          </cell>
          <cell r="M54" t="str">
            <v>Base estabilizada con emulsión asfáltica</v>
          </cell>
        </row>
        <row r="55">
          <cell r="A55" t="str">
            <v>340.2</v>
          </cell>
          <cell r="B55" t="str">
            <v>340-07</v>
          </cell>
          <cell r="C55">
            <v>0</v>
          </cell>
          <cell r="D55" t="str">
            <v>3.6.3.7.3</v>
          </cell>
          <cell r="E55" t="str">
            <v xml:space="preserve">Base estabilizada con emulsión asfáltica tipo BEE-2 </v>
          </cell>
          <cell r="F55" t="str">
            <v>M3</v>
          </cell>
          <cell r="G55">
            <v>0</v>
          </cell>
          <cell r="H55">
            <v>0</v>
          </cell>
          <cell r="K55">
            <v>3</v>
          </cell>
          <cell r="L55" t="str">
            <v>AFIRMADOS, SUBBASES Y BASES</v>
          </cell>
          <cell r="M55" t="str">
            <v>Base estabilizada con emulsión asfáltica</v>
          </cell>
        </row>
        <row r="56">
          <cell r="A56" t="str">
            <v>340.3</v>
          </cell>
          <cell r="B56" t="str">
            <v>340-07</v>
          </cell>
          <cell r="C56">
            <v>0</v>
          </cell>
          <cell r="D56" t="str">
            <v>3.6.3.7.5</v>
          </cell>
          <cell r="E56" t="str">
            <v>Base estabilizada con emulsión asfáltica tipo BEE-3</v>
          </cell>
          <cell r="F56" t="str">
            <v>M3</v>
          </cell>
          <cell r="G56">
            <v>0</v>
          </cell>
          <cell r="H56">
            <v>0</v>
          </cell>
          <cell r="K56">
            <v>3</v>
          </cell>
          <cell r="L56" t="str">
            <v>AFIRMADOS, SUBBASES Y BASES</v>
          </cell>
          <cell r="M56" t="str">
            <v>Base estabilizada con emulsión asfáltica</v>
          </cell>
        </row>
        <row r="57">
          <cell r="A57" t="str">
            <v>341.1</v>
          </cell>
          <cell r="B57" t="str">
            <v>341-07</v>
          </cell>
          <cell r="C57">
            <v>0</v>
          </cell>
          <cell r="D57" t="str">
            <v>3.6.3.7</v>
          </cell>
          <cell r="E57" t="str">
            <v xml:space="preserve">Base estabilizada con cemento Portland </v>
          </cell>
          <cell r="F57" t="str">
            <v>M3</v>
          </cell>
          <cell r="G57">
            <v>0</v>
          </cell>
          <cell r="H57">
            <v>0</v>
          </cell>
          <cell r="K57">
            <v>3</v>
          </cell>
          <cell r="L57" t="str">
            <v>AFIRMADOS, SUBBASES Y BASES</v>
          </cell>
          <cell r="M57" t="str">
            <v>Base estabilizada con cemento</v>
          </cell>
        </row>
        <row r="58">
          <cell r="A58" t="str">
            <v>341.2</v>
          </cell>
          <cell r="B58" t="str">
            <v>341-07</v>
          </cell>
          <cell r="C58">
            <v>0</v>
          </cell>
          <cell r="D58" t="str">
            <v>3.6.4.1.8</v>
          </cell>
          <cell r="E58" t="str">
            <v>Cemento Portland</v>
          </cell>
          <cell r="F58" t="str">
            <v>Kg</v>
          </cell>
          <cell r="G58">
            <v>0</v>
          </cell>
          <cell r="H58">
            <v>0</v>
          </cell>
          <cell r="K58">
            <v>3</v>
          </cell>
          <cell r="L58" t="str">
            <v>AFIRMADOS, SUBBASES Y BASES</v>
          </cell>
          <cell r="M58" t="str">
            <v>Base estabilizada con cemento</v>
          </cell>
        </row>
        <row r="59">
          <cell r="A59" t="str">
            <v>342.1</v>
          </cell>
          <cell r="B59" t="str">
            <v>342-07</v>
          </cell>
          <cell r="C59">
            <v>0</v>
          </cell>
          <cell r="D59" t="str">
            <v>3.6.4.1</v>
          </cell>
          <cell r="E59" t="str">
            <v xml:space="preserve">Base de concreto hidráulico </v>
          </cell>
          <cell r="F59" t="str">
            <v>M3</v>
          </cell>
          <cell r="G59">
            <v>0</v>
          </cell>
          <cell r="H59">
            <v>0</v>
          </cell>
          <cell r="K59">
            <v>3</v>
          </cell>
          <cell r="L59" t="str">
            <v>AFIRMADOS, SUBBASES Y BASES</v>
          </cell>
          <cell r="M59" t="str">
            <v>Base de concreto hidráulico</v>
          </cell>
        </row>
        <row r="60">
          <cell r="A60" t="str">
            <v>410.1</v>
          </cell>
          <cell r="B60" t="str">
            <v>410-07</v>
          </cell>
          <cell r="C60">
            <v>0</v>
          </cell>
          <cell r="D60" t="str">
            <v>3.6.4.1.1</v>
          </cell>
          <cell r="E60" t="str">
            <v xml:space="preserve">Cemento asfáltico de penetración 60-70 </v>
          </cell>
          <cell r="F60" t="str">
            <v>Kg</v>
          </cell>
          <cell r="G60">
            <v>0</v>
          </cell>
          <cell r="H60">
            <v>1607</v>
          </cell>
          <cell r="K60">
            <v>4</v>
          </cell>
          <cell r="L60" t="str">
            <v>PAVIMENTOS ASFÁLTICOS</v>
          </cell>
          <cell r="M60" t="str">
            <v>Suministro de cemento asfáltico</v>
          </cell>
        </row>
        <row r="61">
          <cell r="A61" t="str">
            <v>410.2</v>
          </cell>
          <cell r="B61" t="str">
            <v>410-07</v>
          </cell>
          <cell r="C61">
            <v>0</v>
          </cell>
          <cell r="D61" t="str">
            <v>3.6.4.1.2</v>
          </cell>
          <cell r="E61" t="str">
            <v>Cemento asfáltico de penetración 80-100</v>
          </cell>
          <cell r="F61" t="str">
            <v>Kg</v>
          </cell>
          <cell r="G61">
            <v>0</v>
          </cell>
          <cell r="H61">
            <v>0</v>
          </cell>
          <cell r="K61">
            <v>4</v>
          </cell>
          <cell r="L61" t="str">
            <v>PAVIMENTOS ASFÁLTICOS</v>
          </cell>
          <cell r="M61" t="str">
            <v>Suministro de cemento asfáltico</v>
          </cell>
        </row>
        <row r="62">
          <cell r="A62" t="str">
            <v>411.1</v>
          </cell>
          <cell r="B62" t="str">
            <v>411-07</v>
          </cell>
          <cell r="C62">
            <v>0</v>
          </cell>
          <cell r="D62" t="str">
            <v>3.6.4.2.1</v>
          </cell>
          <cell r="E62" t="str">
            <v xml:space="preserve">Emulsión asfáltica de rotura media CRM </v>
          </cell>
          <cell r="F62" t="str">
            <v>L</v>
          </cell>
          <cell r="G62">
            <v>0</v>
          </cell>
          <cell r="H62">
            <v>0</v>
          </cell>
          <cell r="K62">
            <v>4</v>
          </cell>
          <cell r="L62" t="str">
            <v>PAVIMENTOS ASFÁLTICOS</v>
          </cell>
          <cell r="M62" t="str">
            <v>Suministro de emulsión asfáltica</v>
          </cell>
        </row>
        <row r="63">
          <cell r="A63" t="str">
            <v>411.2</v>
          </cell>
          <cell r="B63" t="str">
            <v>411-07</v>
          </cell>
          <cell r="C63">
            <v>0</v>
          </cell>
          <cell r="D63" t="str">
            <v>3.6.4.2.2</v>
          </cell>
          <cell r="E63" t="str">
            <v xml:space="preserve">Emulsión asfáltica de rotura lenta CRL-1 </v>
          </cell>
          <cell r="F63" t="str">
            <v>L</v>
          </cell>
          <cell r="G63">
            <v>0</v>
          </cell>
          <cell r="H63">
            <v>0</v>
          </cell>
          <cell r="K63">
            <v>4</v>
          </cell>
          <cell r="L63" t="str">
            <v>PAVIMENTOS ASFÁLTICOS</v>
          </cell>
          <cell r="M63" t="str">
            <v>Suministro de emulsión asfáltica</v>
          </cell>
        </row>
        <row r="64">
          <cell r="A64" t="str">
            <v>411.3</v>
          </cell>
          <cell r="B64" t="str">
            <v>411-07</v>
          </cell>
          <cell r="C64">
            <v>0</v>
          </cell>
          <cell r="D64" t="str">
            <v>3.6.4.2.3</v>
          </cell>
          <cell r="E64" t="str">
            <v xml:space="preserve">Emulsión asfáltica de rotura lenta CRL-1h </v>
          </cell>
          <cell r="F64" t="str">
            <v>L</v>
          </cell>
          <cell r="G64">
            <v>0</v>
          </cell>
          <cell r="H64">
            <v>0</v>
          </cell>
          <cell r="K64">
            <v>4</v>
          </cell>
          <cell r="L64" t="str">
            <v>PAVIMENTOS ASFÁLTICOS</v>
          </cell>
          <cell r="M64" t="str">
            <v>Suministro de emulsión asfáltica</v>
          </cell>
        </row>
        <row r="65">
          <cell r="A65" t="str">
            <v>414.1</v>
          </cell>
          <cell r="B65" t="str">
            <v>414-07</v>
          </cell>
          <cell r="C65">
            <v>0</v>
          </cell>
          <cell r="D65" t="str">
            <v>3.6.4.1.3</v>
          </cell>
          <cell r="E65" t="str">
            <v xml:space="preserve">Cemento asfáltico modificado con polímeros tipo I </v>
          </cell>
          <cell r="F65" t="str">
            <v>Kg</v>
          </cell>
          <cell r="G65">
            <v>0</v>
          </cell>
          <cell r="H65">
            <v>0</v>
          </cell>
          <cell r="K65">
            <v>4</v>
          </cell>
          <cell r="L65" t="str">
            <v>PAVIMENTOS ASFÁLTICOS</v>
          </cell>
          <cell r="M65" t="str">
            <v>Suministro de cemento asfáltico modificado con polímeros</v>
          </cell>
        </row>
        <row r="66">
          <cell r="A66" t="str">
            <v>414.2</v>
          </cell>
          <cell r="B66" t="str">
            <v>414-07</v>
          </cell>
          <cell r="C66">
            <v>0</v>
          </cell>
          <cell r="D66" t="str">
            <v>3.6.4.1.4</v>
          </cell>
          <cell r="E66" t="str">
            <v xml:space="preserve">Cemento asfáltico modificado con polímeros tipo II </v>
          </cell>
          <cell r="F66" t="str">
            <v>Kg</v>
          </cell>
          <cell r="G66">
            <v>0</v>
          </cell>
          <cell r="H66">
            <v>0</v>
          </cell>
          <cell r="K66">
            <v>4</v>
          </cell>
          <cell r="L66" t="str">
            <v>PAVIMENTOS ASFÁLTICOS</v>
          </cell>
          <cell r="M66" t="str">
            <v>Suministro de cemento asfáltico modificado con polímeros</v>
          </cell>
        </row>
        <row r="67">
          <cell r="A67" t="str">
            <v>414.3</v>
          </cell>
          <cell r="B67" t="str">
            <v>414-07</v>
          </cell>
          <cell r="C67">
            <v>0</v>
          </cell>
          <cell r="D67" t="str">
            <v>3.6.4.1.5</v>
          </cell>
          <cell r="E67" t="str">
            <v xml:space="preserve">Cemento asfáltico modificado con polímeros tipo III </v>
          </cell>
          <cell r="F67" t="str">
            <v>Kg</v>
          </cell>
          <cell r="G67">
            <v>0</v>
          </cell>
          <cell r="H67">
            <v>0</v>
          </cell>
          <cell r="K67">
            <v>4</v>
          </cell>
          <cell r="L67" t="str">
            <v>PAVIMENTOS ASFÁLTICOS</v>
          </cell>
          <cell r="M67" t="str">
            <v>Suministro de cemento asfáltico modificado con polímeros</v>
          </cell>
        </row>
        <row r="68">
          <cell r="A68" t="str">
            <v>414.4</v>
          </cell>
          <cell r="B68" t="str">
            <v>414-07</v>
          </cell>
          <cell r="C68">
            <v>0</v>
          </cell>
          <cell r="D68" t="str">
            <v>3.6.4.1.6</v>
          </cell>
          <cell r="E68" t="str">
            <v xml:space="preserve">Cemento asfáltico modificado con polímeros tipo IV </v>
          </cell>
          <cell r="F68" t="str">
            <v>Kg</v>
          </cell>
          <cell r="G68">
            <v>0</v>
          </cell>
          <cell r="H68">
            <v>0</v>
          </cell>
          <cell r="K68">
            <v>4</v>
          </cell>
          <cell r="L68" t="str">
            <v>PAVIMENTOS ASFÁLTICOS</v>
          </cell>
          <cell r="M68" t="str">
            <v>Suministro de cemento asfáltico modificado con polímeros</v>
          </cell>
        </row>
        <row r="69">
          <cell r="A69" t="str">
            <v>414.5</v>
          </cell>
          <cell r="B69" t="str">
            <v>414-07</v>
          </cell>
          <cell r="C69">
            <v>0</v>
          </cell>
          <cell r="D69" t="str">
            <v>3.6.4.1</v>
          </cell>
          <cell r="E69" t="str">
            <v xml:space="preserve">Cemento asfáltico modificado con polímeros tipo V </v>
          </cell>
          <cell r="F69" t="str">
            <v>Kg</v>
          </cell>
          <cell r="G69">
            <v>0</v>
          </cell>
          <cell r="H69">
            <v>0</v>
          </cell>
          <cell r="K69">
            <v>4</v>
          </cell>
          <cell r="L69" t="str">
            <v>PAVIMENTOS ASFÁLTICOS</v>
          </cell>
          <cell r="M69" t="str">
            <v>Suministro de cemento asfáltico modificado con polímeros</v>
          </cell>
        </row>
        <row r="70">
          <cell r="A70" t="str">
            <v>415.1</v>
          </cell>
          <cell r="B70" t="str">
            <v>415-07</v>
          </cell>
          <cell r="C70">
            <v>0</v>
          </cell>
          <cell r="D70" t="str">
            <v>3.6.4.2.5</v>
          </cell>
          <cell r="E70" t="str">
            <v xml:space="preserve">Emulsión asfáltica de rotura media, modificada con polímeros, CRM-m </v>
          </cell>
          <cell r="F70" t="str">
            <v>L</v>
          </cell>
          <cell r="G70">
            <v>0</v>
          </cell>
          <cell r="H70">
            <v>0</v>
          </cell>
          <cell r="K70">
            <v>4</v>
          </cell>
          <cell r="L70" t="str">
            <v>PAVIMENTOS ASFÁLTICOS</v>
          </cell>
          <cell r="M70" t="str">
            <v>Suministro de emulsión asfáltica modificada con polímeros</v>
          </cell>
        </row>
        <row r="71">
          <cell r="A71" t="str">
            <v>420.1</v>
          </cell>
          <cell r="B71" t="str">
            <v>420-07</v>
          </cell>
          <cell r="C71">
            <v>0</v>
          </cell>
          <cell r="D71" t="str">
            <v xml:space="preserve">3.6.4.3.1 </v>
          </cell>
          <cell r="E71" t="str">
            <v xml:space="preserve">Riego de imprimación con emulsión asfáltica </v>
          </cell>
          <cell r="F71" t="str">
            <v>M2</v>
          </cell>
          <cell r="G71">
            <v>0</v>
          </cell>
          <cell r="H71">
            <v>1259</v>
          </cell>
          <cell r="K71">
            <v>4</v>
          </cell>
          <cell r="L71" t="str">
            <v>PAVIMENTOS ASFÁLTICOS</v>
          </cell>
          <cell r="M71" t="str">
            <v>Riego de imprimación</v>
          </cell>
        </row>
        <row r="72">
          <cell r="A72" t="str">
            <v>420.2</v>
          </cell>
          <cell r="B72" t="str">
            <v>420-07</v>
          </cell>
          <cell r="C72">
            <v>0</v>
          </cell>
          <cell r="D72" t="str">
            <v>3.6.4.3.2</v>
          </cell>
          <cell r="E72" t="str">
            <v xml:space="preserve">Riego de imprimación con asfalto líquido </v>
          </cell>
          <cell r="F72" t="str">
            <v>M2</v>
          </cell>
          <cell r="G72">
            <v>0</v>
          </cell>
          <cell r="H72">
            <v>4387</v>
          </cell>
          <cell r="K72">
            <v>4</v>
          </cell>
          <cell r="L72" t="str">
            <v>PAVIMENTOS ASFÁLTICOS</v>
          </cell>
          <cell r="M72" t="str">
            <v>Riego de imprimación</v>
          </cell>
        </row>
        <row r="73">
          <cell r="A73" t="str">
            <v>421.1</v>
          </cell>
          <cell r="B73" t="str">
            <v>421-07</v>
          </cell>
          <cell r="C73">
            <v>0</v>
          </cell>
          <cell r="D73" t="str">
            <v>3.6.4.4.2</v>
          </cell>
          <cell r="E73" t="str">
            <v xml:space="preserve">Riego de liga con emulsión asfáltica CRR-1 </v>
          </cell>
          <cell r="F73" t="str">
            <v>M2</v>
          </cell>
          <cell r="G73">
            <v>0</v>
          </cell>
          <cell r="H73">
            <v>993</v>
          </cell>
          <cell r="K73">
            <v>4</v>
          </cell>
          <cell r="L73" t="str">
            <v>PAVIMENTOS ASFÁLTICOS</v>
          </cell>
          <cell r="M73" t="str">
            <v>Riego de liga</v>
          </cell>
        </row>
        <row r="74">
          <cell r="A74" t="str">
            <v>421.2</v>
          </cell>
          <cell r="B74" t="str">
            <v>421-07</v>
          </cell>
          <cell r="C74">
            <v>0</v>
          </cell>
          <cell r="D74" t="str">
            <v>3.6.4.4.3</v>
          </cell>
          <cell r="E74" t="str">
            <v xml:space="preserve">Riego de liga con emulsión asfáltica CRR-2 </v>
          </cell>
          <cell r="F74" t="str">
            <v>M2</v>
          </cell>
          <cell r="G74">
            <v>0</v>
          </cell>
          <cell r="H74">
            <v>917</v>
          </cell>
          <cell r="K74">
            <v>4</v>
          </cell>
          <cell r="L74" t="str">
            <v>PAVIMENTOS ASFÁLTICOS</v>
          </cell>
          <cell r="M74" t="str">
            <v>Riego de liga</v>
          </cell>
        </row>
        <row r="75">
          <cell r="A75" t="str">
            <v>421.3</v>
          </cell>
          <cell r="B75" t="str">
            <v>421-07</v>
          </cell>
          <cell r="C75">
            <v>0</v>
          </cell>
          <cell r="D75" t="str">
            <v>3.6.4.4.4</v>
          </cell>
          <cell r="E75" t="str">
            <v xml:space="preserve">Riego de liga con emulsión modificada con polímeros CRR-1m </v>
          </cell>
          <cell r="F75" t="str">
            <v>M2</v>
          </cell>
          <cell r="G75">
            <v>0</v>
          </cell>
          <cell r="H75">
            <v>1551</v>
          </cell>
          <cell r="K75">
            <v>4</v>
          </cell>
          <cell r="L75" t="str">
            <v>PAVIMENTOS ASFÁLTICOS</v>
          </cell>
          <cell r="M75" t="str">
            <v>Riego de liga</v>
          </cell>
        </row>
        <row r="76">
          <cell r="A76" t="str">
            <v>421.4</v>
          </cell>
          <cell r="B76" t="str">
            <v>421-07</v>
          </cell>
          <cell r="C76">
            <v>0</v>
          </cell>
          <cell r="D76" t="str">
            <v>3.6.4.4.5</v>
          </cell>
          <cell r="E76" t="str">
            <v xml:space="preserve">Riego de liga con emulsión modificada con polímeros CRR-2m </v>
          </cell>
          <cell r="F76" t="str">
            <v>M2</v>
          </cell>
          <cell r="G76">
            <v>0</v>
          </cell>
          <cell r="H76">
            <v>1604</v>
          </cell>
          <cell r="K76">
            <v>4</v>
          </cell>
          <cell r="L76" t="str">
            <v>PAVIMENTOS ASFÁLTICOS</v>
          </cell>
          <cell r="M76" t="str">
            <v>Riego de liga</v>
          </cell>
        </row>
        <row r="77">
          <cell r="A77" t="str">
            <v>430.1</v>
          </cell>
          <cell r="B77" t="str">
            <v>430-07</v>
          </cell>
          <cell r="C77">
            <v>0</v>
          </cell>
          <cell r="D77" t="str">
            <v>3.6.4.5.1</v>
          </cell>
          <cell r="E77" t="str">
            <v xml:space="preserve">Tratamiento superficial simple con emulsión CRR-2 </v>
          </cell>
          <cell r="F77" t="str">
            <v>M2</v>
          </cell>
          <cell r="G77">
            <v>0</v>
          </cell>
          <cell r="H77">
            <v>0</v>
          </cell>
          <cell r="K77">
            <v>4</v>
          </cell>
          <cell r="L77" t="str">
            <v>PAVIMENTOS ASFÁLTICOS</v>
          </cell>
          <cell r="M77" t="str">
            <v>Tratamiento superficial simple</v>
          </cell>
        </row>
        <row r="78">
          <cell r="A78" t="str">
            <v>430.2</v>
          </cell>
          <cell r="B78" t="str">
            <v>430-07</v>
          </cell>
          <cell r="C78">
            <v>0</v>
          </cell>
          <cell r="D78" t="str">
            <v>3.6.4.5.2</v>
          </cell>
          <cell r="E78" t="str">
            <v xml:space="preserve">Tratamiento superficial simple con emulsión CRR-2 m </v>
          </cell>
          <cell r="F78" t="str">
            <v>M2</v>
          </cell>
          <cell r="G78">
            <v>0</v>
          </cell>
          <cell r="H78">
            <v>0</v>
          </cell>
          <cell r="K78">
            <v>4</v>
          </cell>
          <cell r="L78" t="str">
            <v>PAVIMENTOS ASFÁLTICOS</v>
          </cell>
          <cell r="M78" t="str">
            <v>Tratamiento superficial simple</v>
          </cell>
        </row>
        <row r="79">
          <cell r="A79" t="str">
            <v>431.1</v>
          </cell>
          <cell r="B79" t="str">
            <v>431-07</v>
          </cell>
          <cell r="C79">
            <v>0</v>
          </cell>
          <cell r="D79" t="str">
            <v>3.6.4.6.1</v>
          </cell>
          <cell r="E79" t="str">
            <v xml:space="preserve">Tratamiento superficial doble con emulsión CRR-2 </v>
          </cell>
          <cell r="F79" t="str">
            <v>M2</v>
          </cell>
          <cell r="G79">
            <v>0</v>
          </cell>
          <cell r="H79">
            <v>0</v>
          </cell>
          <cell r="K79">
            <v>4</v>
          </cell>
          <cell r="L79" t="str">
            <v>PAVIMENTOS ASFÁLTICOS</v>
          </cell>
          <cell r="M79" t="str">
            <v>Tratamiento superficial doble</v>
          </cell>
        </row>
        <row r="80">
          <cell r="A80" t="str">
            <v>431.2</v>
          </cell>
          <cell r="B80" t="str">
            <v>431-07</v>
          </cell>
          <cell r="C80">
            <v>0</v>
          </cell>
          <cell r="D80" t="str">
            <v>3.6.4.6.2</v>
          </cell>
          <cell r="E80" t="str">
            <v xml:space="preserve">Tratamiento superficial doble con emulsión CRR-2 m </v>
          </cell>
          <cell r="F80" t="str">
            <v>M2</v>
          </cell>
          <cell r="G80">
            <v>0</v>
          </cell>
          <cell r="H80">
            <v>0</v>
          </cell>
          <cell r="K80">
            <v>4</v>
          </cell>
          <cell r="L80" t="str">
            <v>PAVIMENTOS ASFÁLTICOS</v>
          </cell>
          <cell r="M80" t="str">
            <v>Tratamiento superficial doble</v>
          </cell>
        </row>
        <row r="81">
          <cell r="A81" t="str">
            <v>432.1</v>
          </cell>
          <cell r="B81" t="str">
            <v>432-07</v>
          </cell>
          <cell r="C81">
            <v>0</v>
          </cell>
          <cell r="D81" t="str">
            <v>3.6.4.7.1</v>
          </cell>
          <cell r="E81" t="str">
            <v xml:space="preserve">Sello de arena-asfalto con emulsión CRR-2 </v>
          </cell>
          <cell r="F81" t="str">
            <v>M2</v>
          </cell>
          <cell r="G81">
            <v>0</v>
          </cell>
          <cell r="H81">
            <v>0</v>
          </cell>
          <cell r="K81">
            <v>4</v>
          </cell>
          <cell r="L81" t="str">
            <v>PAVIMENTOS ASFÁLTICOS</v>
          </cell>
          <cell r="M81" t="str">
            <v>Sello de arena-asfalto</v>
          </cell>
        </row>
        <row r="82">
          <cell r="A82" t="str">
            <v>432.2</v>
          </cell>
          <cell r="B82" t="str">
            <v>432-07</v>
          </cell>
          <cell r="C82">
            <v>0</v>
          </cell>
          <cell r="D82" t="str">
            <v>3.6.4.7.1</v>
          </cell>
          <cell r="E82" t="str">
            <v xml:space="preserve">Sello de arena-asfalto con emulsión CRR-2m </v>
          </cell>
          <cell r="F82" t="str">
            <v>M2</v>
          </cell>
          <cell r="G82">
            <v>0</v>
          </cell>
          <cell r="H82">
            <v>0</v>
          </cell>
          <cell r="K82">
            <v>4</v>
          </cell>
          <cell r="L82" t="str">
            <v>PAVIMENTOS ASFÁLTICOS</v>
          </cell>
          <cell r="M82" t="str">
            <v>Sello de arena-asfalto</v>
          </cell>
        </row>
        <row r="83">
          <cell r="A83" t="str">
            <v>433.1</v>
          </cell>
          <cell r="B83" t="str">
            <v>433-07</v>
          </cell>
          <cell r="C83">
            <v>0</v>
          </cell>
          <cell r="D83" t="str">
            <v>3.6.4.8.1</v>
          </cell>
          <cell r="E83" t="str">
            <v xml:space="preserve">Lechada asfáltica con emulsión CRL-1h, tipo LA-1 </v>
          </cell>
          <cell r="F83" t="str">
            <v>M2</v>
          </cell>
          <cell r="G83">
            <v>0</v>
          </cell>
          <cell r="H83">
            <v>0</v>
          </cell>
          <cell r="K83">
            <v>4</v>
          </cell>
          <cell r="L83" t="str">
            <v>PAVIMENTOS ASFÁLTICOS</v>
          </cell>
          <cell r="M83" t="str">
            <v>Lechada asfáltica</v>
          </cell>
        </row>
        <row r="84">
          <cell r="A84" t="str">
            <v>433.2</v>
          </cell>
          <cell r="B84" t="str">
            <v>433-07</v>
          </cell>
          <cell r="C84">
            <v>0</v>
          </cell>
          <cell r="D84" t="str">
            <v>3.6.4.8.2</v>
          </cell>
          <cell r="E84" t="str">
            <v>Lechada asfáltica con emulsión CRL-1h, tipo LA-2</v>
          </cell>
          <cell r="F84" t="str">
            <v>M2</v>
          </cell>
          <cell r="G84">
            <v>0</v>
          </cell>
          <cell r="H84">
            <v>0</v>
          </cell>
          <cell r="K84">
            <v>4</v>
          </cell>
          <cell r="L84" t="str">
            <v>PAVIMENTOS ASFÁLTICOS</v>
          </cell>
          <cell r="M84" t="str">
            <v>Lechada asfáltica</v>
          </cell>
        </row>
        <row r="85">
          <cell r="A85" t="str">
            <v>433.3</v>
          </cell>
          <cell r="B85" t="str">
            <v>433-07</v>
          </cell>
          <cell r="C85">
            <v>0</v>
          </cell>
          <cell r="D85" t="str">
            <v>3.6.4.8.3</v>
          </cell>
          <cell r="E85" t="str">
            <v>Lechada asfáltica con emulsión CRL-1h, tipo LA-3</v>
          </cell>
          <cell r="F85" t="str">
            <v>M2</v>
          </cell>
          <cell r="G85">
            <v>0</v>
          </cell>
          <cell r="H85">
            <v>0</v>
          </cell>
          <cell r="K85">
            <v>4</v>
          </cell>
          <cell r="L85" t="str">
            <v>PAVIMENTOS ASFÁLTICOS</v>
          </cell>
          <cell r="M85" t="str">
            <v>Lechada asfáltica</v>
          </cell>
        </row>
        <row r="86">
          <cell r="A86" t="str">
            <v>433.4</v>
          </cell>
          <cell r="B86" t="str">
            <v>433-07</v>
          </cell>
          <cell r="C86">
            <v>0</v>
          </cell>
          <cell r="D86" t="str">
            <v>3.6.4.8.4</v>
          </cell>
          <cell r="E86" t="str">
            <v xml:space="preserve">Lechada asfáltica con emulsión CRL-1h, tipo LA-4 </v>
          </cell>
          <cell r="F86" t="str">
            <v>M2</v>
          </cell>
          <cell r="G86">
            <v>0</v>
          </cell>
          <cell r="H86">
            <v>0</v>
          </cell>
          <cell r="K86">
            <v>4</v>
          </cell>
          <cell r="L86" t="str">
            <v>PAVIMENTOS ASFÁLTICOS</v>
          </cell>
          <cell r="M86" t="str">
            <v>Lechada asfáltica</v>
          </cell>
        </row>
        <row r="87">
          <cell r="A87" t="str">
            <v>433.5</v>
          </cell>
          <cell r="B87" t="str">
            <v>433-07</v>
          </cell>
          <cell r="C87">
            <v>0</v>
          </cell>
          <cell r="D87" t="str">
            <v>3.6.4.8.5</v>
          </cell>
          <cell r="E87" t="str">
            <v xml:space="preserve">Lechada asfáltica con emulsión CRL-1hm ,tipo LA-1 </v>
          </cell>
          <cell r="F87" t="str">
            <v>M2</v>
          </cell>
          <cell r="G87">
            <v>0</v>
          </cell>
          <cell r="H87">
            <v>0</v>
          </cell>
          <cell r="K87">
            <v>4</v>
          </cell>
          <cell r="L87" t="str">
            <v>PAVIMENTOS ASFÁLTICOS</v>
          </cell>
          <cell r="M87" t="str">
            <v>Lechada asfáltica</v>
          </cell>
        </row>
        <row r="88">
          <cell r="A88" t="str">
            <v>433.6</v>
          </cell>
          <cell r="B88" t="str">
            <v>433-07</v>
          </cell>
          <cell r="C88">
            <v>0</v>
          </cell>
          <cell r="D88" t="str">
            <v>3.6.4.8.6</v>
          </cell>
          <cell r="E88" t="str">
            <v xml:space="preserve">Lechada asfáltica con emulsión CRL-1hm ,tipo LA-2 </v>
          </cell>
          <cell r="F88" t="str">
            <v>M2</v>
          </cell>
          <cell r="G88">
            <v>0</v>
          </cell>
          <cell r="H88">
            <v>0</v>
          </cell>
          <cell r="K88">
            <v>4</v>
          </cell>
          <cell r="L88" t="str">
            <v>PAVIMENTOS ASFÁLTICOS</v>
          </cell>
          <cell r="M88" t="str">
            <v>Lechada asfáltica</v>
          </cell>
        </row>
        <row r="89">
          <cell r="A89" t="str">
            <v>433.7</v>
          </cell>
          <cell r="B89" t="str">
            <v>433-07</v>
          </cell>
          <cell r="C89">
            <v>0</v>
          </cell>
          <cell r="D89" t="str">
            <v>3.6.4.8.7</v>
          </cell>
          <cell r="E89" t="str">
            <v xml:space="preserve">Lechada asfáltica con emulsión CRL-1hm ,tipo LA-3 </v>
          </cell>
          <cell r="F89" t="str">
            <v>M2</v>
          </cell>
          <cell r="G89">
            <v>0</v>
          </cell>
          <cell r="H89">
            <v>0</v>
          </cell>
          <cell r="K89">
            <v>4</v>
          </cell>
          <cell r="L89" t="str">
            <v>PAVIMENTOS ASFÁLTICOS</v>
          </cell>
          <cell r="M89" t="str">
            <v>Lechada asfáltica</v>
          </cell>
        </row>
        <row r="90">
          <cell r="A90" t="str">
            <v>433.8</v>
          </cell>
          <cell r="B90" t="str">
            <v>433-07</v>
          </cell>
          <cell r="C90">
            <v>0</v>
          </cell>
          <cell r="D90" t="str">
            <v>3.6.4.8.8</v>
          </cell>
          <cell r="E90" t="str">
            <v xml:space="preserve">Lechada asfáltica con emulsión CRL-1hm ,tipo LA-4 </v>
          </cell>
          <cell r="F90" t="str">
            <v>M2</v>
          </cell>
          <cell r="G90">
            <v>0</v>
          </cell>
          <cell r="H90">
            <v>0</v>
          </cell>
          <cell r="K90">
            <v>4</v>
          </cell>
          <cell r="L90" t="str">
            <v>PAVIMENTOS ASFÁLTICOS</v>
          </cell>
          <cell r="M90" t="str">
            <v>Lechada asfáltica</v>
          </cell>
        </row>
        <row r="91">
          <cell r="A91" t="str">
            <v>440.1</v>
          </cell>
          <cell r="B91" t="str">
            <v>440-07</v>
          </cell>
          <cell r="C91">
            <v>0</v>
          </cell>
          <cell r="D91" t="str">
            <v>3.6.4.9.1</v>
          </cell>
          <cell r="E91" t="str">
            <v xml:space="preserve">Mezcla densa en frío tipo MDF-1 </v>
          </cell>
          <cell r="F91" t="str">
            <v>M3</v>
          </cell>
          <cell r="G91">
            <v>0</v>
          </cell>
          <cell r="H91">
            <v>0</v>
          </cell>
          <cell r="K91">
            <v>4</v>
          </cell>
          <cell r="L91" t="str">
            <v>PAVIMENTOS ASFÁLTICOS</v>
          </cell>
          <cell r="M91" t="str">
            <v>Mezcla densa en frío</v>
          </cell>
        </row>
        <row r="92">
          <cell r="A92" t="str">
            <v>440.2</v>
          </cell>
          <cell r="B92" t="str">
            <v>440-07</v>
          </cell>
          <cell r="C92">
            <v>0</v>
          </cell>
          <cell r="D92" t="str">
            <v>3.6.4.9.2</v>
          </cell>
          <cell r="E92" t="str">
            <v xml:space="preserve">Mezcla densa en frío tipo MDF-2 </v>
          </cell>
          <cell r="F92" t="str">
            <v>M3</v>
          </cell>
          <cell r="G92">
            <v>0</v>
          </cell>
          <cell r="H92">
            <v>0</v>
          </cell>
          <cell r="K92">
            <v>4</v>
          </cell>
          <cell r="L92" t="str">
            <v>PAVIMENTOS ASFÁLTICOS</v>
          </cell>
          <cell r="M92" t="str">
            <v>Mezcla densa en frío</v>
          </cell>
        </row>
        <row r="93">
          <cell r="A93" t="str">
            <v>440.3</v>
          </cell>
          <cell r="B93" t="str">
            <v>440-07</v>
          </cell>
          <cell r="C93">
            <v>0</v>
          </cell>
          <cell r="D93" t="str">
            <v>3.6.4.9.3</v>
          </cell>
          <cell r="E93" t="str">
            <v xml:space="preserve">Mezcla densa en frío tipo MDF-3 </v>
          </cell>
          <cell r="F93" t="str">
            <v>M3</v>
          </cell>
          <cell r="G93">
            <v>0</v>
          </cell>
          <cell r="H93">
            <v>0</v>
          </cell>
          <cell r="K93">
            <v>4</v>
          </cell>
          <cell r="L93" t="str">
            <v>PAVIMENTOS ASFÁLTICOS</v>
          </cell>
          <cell r="M93" t="str">
            <v>Mezcla densa en frío</v>
          </cell>
        </row>
        <row r="94">
          <cell r="A94" t="str">
            <v>440.4</v>
          </cell>
          <cell r="B94" t="str">
            <v>440-07</v>
          </cell>
          <cell r="C94">
            <v>0</v>
          </cell>
          <cell r="D94" t="str">
            <v>3.6.4.9.4</v>
          </cell>
          <cell r="E94" t="str">
            <v xml:space="preserve">Mezcla densa en frío para bacheo </v>
          </cell>
          <cell r="F94" t="str">
            <v>M3</v>
          </cell>
          <cell r="G94">
            <v>0</v>
          </cell>
          <cell r="H94">
            <v>0</v>
          </cell>
          <cell r="K94">
            <v>4</v>
          </cell>
          <cell r="L94" t="str">
            <v>PAVIMENTOS ASFÁLTICOS</v>
          </cell>
          <cell r="M94" t="str">
            <v>Mezcla densa en frío</v>
          </cell>
        </row>
        <row r="95">
          <cell r="A95" t="str">
            <v>441.1</v>
          </cell>
          <cell r="B95" t="str">
            <v>441-07</v>
          </cell>
          <cell r="C95">
            <v>0</v>
          </cell>
          <cell r="D95" t="str">
            <v>3.6.4.10.1</v>
          </cell>
          <cell r="E95" t="str">
            <v xml:space="preserve">Mezcla abierta en frío tipo MAF-1 </v>
          </cell>
          <cell r="F95" t="str">
            <v>M3</v>
          </cell>
          <cell r="G95">
            <v>0</v>
          </cell>
          <cell r="H95">
            <v>0</v>
          </cell>
          <cell r="K95">
            <v>4</v>
          </cell>
          <cell r="L95" t="str">
            <v>PAVIMENTOS ASFÁLTICOS</v>
          </cell>
          <cell r="M95" t="str">
            <v>Mezcla abierta en frío</v>
          </cell>
        </row>
        <row r="96">
          <cell r="A96" t="str">
            <v>441.2</v>
          </cell>
          <cell r="B96" t="str">
            <v>441-07</v>
          </cell>
          <cell r="C96">
            <v>0</v>
          </cell>
          <cell r="D96" t="str">
            <v>3.6.4.10.2</v>
          </cell>
          <cell r="E96" t="str">
            <v xml:space="preserve">Mezcla abierta en frío tipo MAF-2 </v>
          </cell>
          <cell r="F96" t="str">
            <v>M3</v>
          </cell>
          <cell r="G96">
            <v>0</v>
          </cell>
          <cell r="H96">
            <v>0</v>
          </cell>
          <cell r="K96">
            <v>4</v>
          </cell>
          <cell r="L96" t="str">
            <v>PAVIMENTOS ASFÁLTICOS</v>
          </cell>
          <cell r="M96" t="str">
            <v>Mezcla abierta en frío</v>
          </cell>
        </row>
        <row r="97">
          <cell r="A97" t="str">
            <v>441.3</v>
          </cell>
          <cell r="B97" t="str">
            <v>441-07</v>
          </cell>
          <cell r="C97">
            <v>0</v>
          </cell>
          <cell r="D97" t="str">
            <v>3.6.4.10.3</v>
          </cell>
          <cell r="E97" t="str">
            <v xml:space="preserve">Mezcla abierta en frío tipo MAF-3 </v>
          </cell>
          <cell r="F97" t="str">
            <v>M3</v>
          </cell>
          <cell r="G97">
            <v>0</v>
          </cell>
          <cell r="H97">
            <v>0</v>
          </cell>
          <cell r="K97">
            <v>4</v>
          </cell>
          <cell r="L97" t="str">
            <v>PAVIMENTOS ASFÁLTICOS</v>
          </cell>
          <cell r="M97" t="str">
            <v>Mezcla abierta en frío</v>
          </cell>
        </row>
        <row r="98">
          <cell r="A98" t="str">
            <v>441.4</v>
          </cell>
          <cell r="B98" t="str">
            <v>441-07</v>
          </cell>
          <cell r="C98">
            <v>0</v>
          </cell>
          <cell r="D98" t="str">
            <v>3.6.4.10.4</v>
          </cell>
          <cell r="E98" t="str">
            <v>Mezcla abierta en frío para bacheo</v>
          </cell>
          <cell r="F98" t="str">
            <v>M3</v>
          </cell>
          <cell r="G98">
            <v>0</v>
          </cell>
          <cell r="H98">
            <v>0</v>
          </cell>
          <cell r="K98">
            <v>4</v>
          </cell>
          <cell r="L98" t="str">
            <v>PAVIMENTOS ASFÁLTICOS</v>
          </cell>
          <cell r="M98" t="str">
            <v>Mezcla abierta en frío</v>
          </cell>
        </row>
        <row r="99">
          <cell r="A99" t="str">
            <v>450.1</v>
          </cell>
          <cell r="B99" t="str">
            <v>450-07</v>
          </cell>
          <cell r="C99">
            <v>0</v>
          </cell>
          <cell r="D99" t="str">
            <v>3.6.4.11.2</v>
          </cell>
          <cell r="E99" t="str">
            <v xml:space="preserve">Mezcla densa en caliente tipo MDC-1 </v>
          </cell>
          <cell r="F99" t="str">
            <v>M3</v>
          </cell>
          <cell r="G99">
            <v>0</v>
          </cell>
          <cell r="H99">
            <v>0</v>
          </cell>
          <cell r="K99">
            <v>4</v>
          </cell>
          <cell r="L99" t="str">
            <v>PAVIMENTOS ASFÁLTICOS</v>
          </cell>
          <cell r="M99" t="str">
            <v>Mezclas asfálticas en caliente (Concreto asfáltico y Mezcla de alto módulo)</v>
          </cell>
        </row>
        <row r="100">
          <cell r="A100" t="str">
            <v>450.2 (7401)</v>
          </cell>
          <cell r="B100" t="str">
            <v>450-07</v>
          </cell>
          <cell r="C100" t="str">
            <v>3.6.4.11.3</v>
          </cell>
          <cell r="D100" t="e">
            <v>#N/A</v>
          </cell>
          <cell r="E100" t="str">
            <v>Mezcla densa en caliente tipo MDC-2 (7403)</v>
          </cell>
          <cell r="F100" t="str">
            <v>M3</v>
          </cell>
          <cell r="G100">
            <v>1</v>
          </cell>
          <cell r="H100">
            <v>614388</v>
          </cell>
          <cell r="K100">
            <v>4</v>
          </cell>
          <cell r="L100" t="str">
            <v>PAVIMENTOS ASFÁLTICOS</v>
          </cell>
          <cell r="M100" t="str">
            <v>Mezclas asfálticas en caliente (Concreto asfáltico y Mezcla de alto módulo)</v>
          </cell>
        </row>
        <row r="101">
          <cell r="A101" t="str">
            <v>450.3</v>
          </cell>
          <cell r="B101" t="str">
            <v>450-07</v>
          </cell>
          <cell r="C101">
            <v>0</v>
          </cell>
          <cell r="D101" t="str">
            <v>3.6.4.11.4</v>
          </cell>
          <cell r="E101" t="str">
            <v xml:space="preserve">Mezcla densa en caliente tipo MDC-3 </v>
          </cell>
          <cell r="F101" t="str">
            <v>M3</v>
          </cell>
          <cell r="G101">
            <v>0</v>
          </cell>
          <cell r="H101">
            <v>0</v>
          </cell>
          <cell r="K101">
            <v>4</v>
          </cell>
          <cell r="L101" t="str">
            <v>PAVIMENTOS ASFÁLTICOS</v>
          </cell>
          <cell r="M101" t="str">
            <v>Mezclas asfálticas en caliente (Concreto asfáltico y Mezcla de alto módulo)</v>
          </cell>
        </row>
        <row r="102">
          <cell r="A102" t="str">
            <v>450.4</v>
          </cell>
          <cell r="B102" t="str">
            <v>450-07</v>
          </cell>
          <cell r="C102">
            <v>0</v>
          </cell>
          <cell r="D102" t="str">
            <v>3.6.4</v>
          </cell>
          <cell r="E102" t="str">
            <v xml:space="preserve">Mezcla semidensa en caliente tipo MSC-1 </v>
          </cell>
          <cell r="F102" t="str">
            <v>M3</v>
          </cell>
          <cell r="G102">
            <v>0</v>
          </cell>
          <cell r="H102">
            <v>0</v>
          </cell>
          <cell r="K102">
            <v>4</v>
          </cell>
          <cell r="L102" t="str">
            <v>PAVIMENTOS ASFÁLTICOS</v>
          </cell>
          <cell r="M102" t="str">
            <v>Mezclas asfálticas en caliente (Concreto asfáltico y Mezcla de alto módulo)</v>
          </cell>
        </row>
        <row r="103">
          <cell r="A103" t="str">
            <v>450.5</v>
          </cell>
          <cell r="B103" t="str">
            <v>450-07</v>
          </cell>
          <cell r="C103">
            <v>0</v>
          </cell>
          <cell r="D103" t="str">
            <v>3.6.4</v>
          </cell>
          <cell r="E103" t="str">
            <v xml:space="preserve">Mezcla semidensa en caliente tipo MSC-2 </v>
          </cell>
          <cell r="F103" t="str">
            <v>M3</v>
          </cell>
          <cell r="G103">
            <v>0</v>
          </cell>
          <cell r="H103">
            <v>0</v>
          </cell>
          <cell r="K103">
            <v>4</v>
          </cell>
          <cell r="L103" t="str">
            <v>PAVIMENTOS ASFÁLTICOS</v>
          </cell>
          <cell r="M103" t="str">
            <v>Mezclas asfálticas en caliente (Concreto asfáltico y Mezcla de alto módulo)</v>
          </cell>
        </row>
        <row r="104">
          <cell r="A104" t="str">
            <v>450.6</v>
          </cell>
          <cell r="B104" t="str">
            <v>450-07</v>
          </cell>
          <cell r="C104">
            <v>0</v>
          </cell>
          <cell r="D104" t="str">
            <v>3.6.4</v>
          </cell>
          <cell r="E104" t="str">
            <v xml:space="preserve">Mezcla gruesa en caliente tipo MGC-0 </v>
          </cell>
          <cell r="F104" t="str">
            <v>M3</v>
          </cell>
          <cell r="G104">
            <v>0</v>
          </cell>
          <cell r="H104">
            <v>0</v>
          </cell>
          <cell r="K104">
            <v>4</v>
          </cell>
          <cell r="L104" t="str">
            <v>PAVIMENTOS ASFÁLTICOS</v>
          </cell>
          <cell r="M104" t="str">
            <v>Mezclas asfálticas en caliente (Concreto asfáltico y Mezcla de alto módulo)</v>
          </cell>
        </row>
        <row r="105">
          <cell r="A105" t="str">
            <v>450.7</v>
          </cell>
          <cell r="B105" t="str">
            <v>450-07</v>
          </cell>
          <cell r="C105">
            <v>0</v>
          </cell>
          <cell r="D105" t="str">
            <v>3.6.4</v>
          </cell>
          <cell r="E105" t="str">
            <v xml:space="preserve">Mezcla gruesa en caliente tipo MGC-1 </v>
          </cell>
          <cell r="F105" t="str">
            <v>M3</v>
          </cell>
          <cell r="G105">
            <v>0</v>
          </cell>
          <cell r="H105">
            <v>0</v>
          </cell>
          <cell r="K105">
            <v>4</v>
          </cell>
          <cell r="L105" t="str">
            <v>PAVIMENTOS ASFÁLTICOS</v>
          </cell>
          <cell r="M105" t="str">
            <v>Mezclas asfálticas en caliente (Concreto asfáltico y Mezcla de alto módulo)</v>
          </cell>
        </row>
        <row r="106">
          <cell r="A106" t="str">
            <v>450.8</v>
          </cell>
          <cell r="B106" t="str">
            <v>450-07</v>
          </cell>
          <cell r="C106">
            <v>0</v>
          </cell>
          <cell r="D106" t="str">
            <v>3.6.4</v>
          </cell>
          <cell r="E106" t="str">
            <v xml:space="preserve">Mezcla de alto módulo </v>
          </cell>
          <cell r="F106" t="str">
            <v>M3</v>
          </cell>
          <cell r="G106">
            <v>0</v>
          </cell>
          <cell r="H106">
            <v>0</v>
          </cell>
          <cell r="K106">
            <v>4</v>
          </cell>
          <cell r="L106" t="str">
            <v>PAVIMENTOS ASFÁLTICOS</v>
          </cell>
          <cell r="M106" t="str">
            <v>Mezclas asfálticas en caliente (Concreto asfáltico y Mezcla de alto módulo)</v>
          </cell>
        </row>
        <row r="107">
          <cell r="A107" t="str">
            <v>450.9 (7401)</v>
          </cell>
          <cell r="B107" t="str">
            <v>450-07</v>
          </cell>
          <cell r="C107" t="str">
            <v>3.6.4.11.10</v>
          </cell>
          <cell r="D107" t="e">
            <v>#N/A</v>
          </cell>
          <cell r="E107" t="str">
            <v>Mezcla en caliente para bacheo (7403)</v>
          </cell>
          <cell r="F107" t="str">
            <v>M3</v>
          </cell>
          <cell r="G107">
            <v>1</v>
          </cell>
          <cell r="H107">
            <v>663609</v>
          </cell>
          <cell r="K107">
            <v>4</v>
          </cell>
          <cell r="L107" t="str">
            <v>PAVIMENTOS ASFÁLTICOS</v>
          </cell>
          <cell r="M107" t="str">
            <v>Mezclas asfálticas en caliente (Concreto asfáltico y Mezcla de alto módulo)</v>
          </cell>
        </row>
        <row r="108">
          <cell r="A108" t="str">
            <v>450.1.1</v>
          </cell>
          <cell r="B108" t="str">
            <v>450-07</v>
          </cell>
          <cell r="C108">
            <v>0</v>
          </cell>
          <cell r="D108" t="str">
            <v>3.6.4.11</v>
          </cell>
          <cell r="E108" t="str">
            <v xml:space="preserve">Mezcla densa en caliente tipo MDC-1, para capa de rodadura. </v>
          </cell>
          <cell r="F108" t="str">
            <v>M3</v>
          </cell>
          <cell r="G108">
            <v>0</v>
          </cell>
          <cell r="H108">
            <v>0</v>
          </cell>
          <cell r="K108">
            <v>4</v>
          </cell>
          <cell r="L108" t="str">
            <v>PAVIMENTOS ASFÁLTICOS</v>
          </cell>
          <cell r="M108" t="str">
            <v>Mezclas asfálticas en caliente (Concreto asfáltico y Mezcla de alto módulo)</v>
          </cell>
        </row>
        <row r="109">
          <cell r="A109" t="str">
            <v>450.1.2</v>
          </cell>
          <cell r="B109" t="str">
            <v>450-07</v>
          </cell>
          <cell r="C109">
            <v>0</v>
          </cell>
          <cell r="D109" t="str">
            <v>3.6.4.11</v>
          </cell>
          <cell r="E109" t="str">
            <v>Mezcla densa en caliente tipo MDC-1, para capa intermedia.</v>
          </cell>
          <cell r="F109" t="str">
            <v>M3</v>
          </cell>
          <cell r="G109">
            <v>0</v>
          </cell>
          <cell r="H109">
            <v>0</v>
          </cell>
          <cell r="K109">
            <v>4</v>
          </cell>
          <cell r="L109" t="str">
            <v>PAVIMENTOS ASFÁLTICOS</v>
          </cell>
          <cell r="M109" t="str">
            <v>Mezclas asfálticas en caliente (Concreto asfáltico y Mezcla de alto módulo)</v>
          </cell>
        </row>
        <row r="110">
          <cell r="A110" t="str">
            <v>451.1</v>
          </cell>
          <cell r="B110" t="str">
            <v>451-07</v>
          </cell>
          <cell r="C110">
            <v>0</v>
          </cell>
          <cell r="D110" t="str">
            <v>3.6.4.12.1</v>
          </cell>
          <cell r="E110" t="str">
            <v xml:space="preserve">Mezcla abierta en caliente tipo MAC-1 </v>
          </cell>
          <cell r="F110" t="str">
            <v>M3</v>
          </cell>
          <cell r="G110">
            <v>0</v>
          </cell>
          <cell r="H110">
            <v>0</v>
          </cell>
          <cell r="K110">
            <v>4</v>
          </cell>
          <cell r="L110" t="str">
            <v>PAVIMENTOS ASFÁLTICOS</v>
          </cell>
          <cell r="M110" t="str">
            <v>Mezcla abierta en caliente</v>
          </cell>
        </row>
        <row r="111">
          <cell r="A111" t="str">
            <v>451.2</v>
          </cell>
          <cell r="B111" t="str">
            <v>451-07</v>
          </cell>
          <cell r="C111">
            <v>0</v>
          </cell>
          <cell r="D111" t="str">
            <v>3.6.4.12.2</v>
          </cell>
          <cell r="E111" t="str">
            <v xml:space="preserve">Mezcla abierta en caliente tipo MAC-2 </v>
          </cell>
          <cell r="F111" t="str">
            <v>M3</v>
          </cell>
          <cell r="G111">
            <v>0</v>
          </cell>
          <cell r="H111">
            <v>0</v>
          </cell>
          <cell r="K111">
            <v>4</v>
          </cell>
          <cell r="L111" t="str">
            <v>PAVIMENTOS ASFÁLTICOS</v>
          </cell>
          <cell r="M111" t="str">
            <v>Mezcla abierta en caliente</v>
          </cell>
        </row>
        <row r="112">
          <cell r="A112" t="str">
            <v>451.3</v>
          </cell>
          <cell r="B112" t="str">
            <v>451-07</v>
          </cell>
          <cell r="C112">
            <v>0</v>
          </cell>
          <cell r="D112" t="str">
            <v>3.6.4.12.3</v>
          </cell>
          <cell r="E112" t="str">
            <v xml:space="preserve">Mezcla abierta en caliente tipo MAC-3 </v>
          </cell>
          <cell r="F112" t="str">
            <v>M3</v>
          </cell>
          <cell r="G112">
            <v>0</v>
          </cell>
          <cell r="H112">
            <v>0</v>
          </cell>
          <cell r="K112">
            <v>4</v>
          </cell>
          <cell r="L112" t="str">
            <v>PAVIMENTOS ASFÁLTICOS</v>
          </cell>
          <cell r="M112" t="str">
            <v>Mezcla abierta en caliente</v>
          </cell>
        </row>
        <row r="113">
          <cell r="A113" t="str">
            <v>451.4</v>
          </cell>
          <cell r="B113" t="str">
            <v>451-07</v>
          </cell>
          <cell r="C113">
            <v>0</v>
          </cell>
          <cell r="D113" t="str">
            <v>3.6.4.12</v>
          </cell>
          <cell r="E113" t="str">
            <v>Mezcla abierta en caliente tipo MAC-3 para bacheo</v>
          </cell>
          <cell r="F113" t="str">
            <v>M3</v>
          </cell>
          <cell r="G113">
            <v>0</v>
          </cell>
          <cell r="H113">
            <v>0</v>
          </cell>
          <cell r="K113">
            <v>4</v>
          </cell>
          <cell r="L113" t="str">
            <v>PAVIMENTOS ASFÁLTICOS</v>
          </cell>
          <cell r="M113" t="str">
            <v>Mezcla abierta en caliente</v>
          </cell>
        </row>
        <row r="114">
          <cell r="A114" t="str">
            <v>452.1</v>
          </cell>
          <cell r="B114" t="str">
            <v>452-07</v>
          </cell>
          <cell r="C114">
            <v>0</v>
          </cell>
          <cell r="D114" t="str">
            <v>3.6.4.13.1</v>
          </cell>
          <cell r="E114" t="str">
            <v xml:space="preserve">Mezcla discontinua en caliente tipo M-1 </v>
          </cell>
          <cell r="F114" t="str">
            <v>M3</v>
          </cell>
          <cell r="G114">
            <v>0</v>
          </cell>
          <cell r="H114">
            <v>0</v>
          </cell>
          <cell r="K114">
            <v>4</v>
          </cell>
          <cell r="L114" t="str">
            <v>PAVIMENTOS ASFÁLTICOS</v>
          </cell>
          <cell r="M114" t="str">
            <v>Mezcla discontinua en caliente para capa de rodadura</v>
          </cell>
        </row>
        <row r="115">
          <cell r="A115" t="str">
            <v>452.2</v>
          </cell>
          <cell r="B115" t="str">
            <v>452-07</v>
          </cell>
          <cell r="C115">
            <v>0</v>
          </cell>
          <cell r="D115" t="str">
            <v>3.6.4.13.2</v>
          </cell>
          <cell r="E115" t="str">
            <v xml:space="preserve">Mezcla discontinua en caliente tipo M-2 </v>
          </cell>
          <cell r="F115" t="str">
            <v>M3</v>
          </cell>
          <cell r="G115">
            <v>0</v>
          </cell>
          <cell r="H115">
            <v>0</v>
          </cell>
          <cell r="K115">
            <v>4</v>
          </cell>
          <cell r="L115" t="str">
            <v>PAVIMENTOS ASFÁLTICOS</v>
          </cell>
          <cell r="M115" t="str">
            <v>Mezcla discontinua en caliente para capa de rodadura</v>
          </cell>
        </row>
        <row r="116">
          <cell r="A116" t="str">
            <v>452.3</v>
          </cell>
          <cell r="B116" t="str">
            <v>452-07</v>
          </cell>
          <cell r="C116">
            <v>0</v>
          </cell>
          <cell r="D116" t="str">
            <v>3.6.4.13.7</v>
          </cell>
          <cell r="E116" t="str">
            <v xml:space="preserve">Mezcla discontinua en caliente tipo F-1 </v>
          </cell>
          <cell r="F116" t="str">
            <v>M3</v>
          </cell>
          <cell r="G116">
            <v>0</v>
          </cell>
          <cell r="H116">
            <v>0</v>
          </cell>
          <cell r="K116">
            <v>4</v>
          </cell>
          <cell r="L116" t="str">
            <v>PAVIMENTOS ASFÁLTICOS</v>
          </cell>
          <cell r="M116" t="str">
            <v>Mezcla discontinua en caliente para capa de rodadura</v>
          </cell>
        </row>
        <row r="117">
          <cell r="A117" t="str">
            <v>452.4</v>
          </cell>
          <cell r="B117" t="str">
            <v>452-07</v>
          </cell>
          <cell r="C117">
            <v>0</v>
          </cell>
          <cell r="D117" t="str">
            <v>3.6.4.13.8</v>
          </cell>
          <cell r="E117" t="str">
            <v xml:space="preserve">Mezcla discontinua en caliente tipo F-2 </v>
          </cell>
          <cell r="F117" t="str">
            <v>M3</v>
          </cell>
          <cell r="G117">
            <v>0</v>
          </cell>
          <cell r="H117">
            <v>0</v>
          </cell>
          <cell r="K117">
            <v>4</v>
          </cell>
          <cell r="L117" t="str">
            <v>PAVIMENTOS ASFÁLTICOS</v>
          </cell>
          <cell r="M117" t="str">
            <v>Mezcla discontinua en caliente para capa de rodadura</v>
          </cell>
        </row>
        <row r="118">
          <cell r="A118" t="str">
            <v>453.1</v>
          </cell>
          <cell r="B118" t="str">
            <v>453-07</v>
          </cell>
          <cell r="C118">
            <v>0</v>
          </cell>
          <cell r="D118" t="str">
            <v>3.6.4.13.7</v>
          </cell>
          <cell r="E118" t="str">
            <v xml:space="preserve">Mezcla drenante </v>
          </cell>
          <cell r="F118" t="str">
            <v>M3</v>
          </cell>
          <cell r="G118">
            <v>0</v>
          </cell>
          <cell r="H118">
            <v>0</v>
          </cell>
          <cell r="K118">
            <v>4</v>
          </cell>
          <cell r="L118" t="str">
            <v>PAVIMENTOS ASFÁLTICOS</v>
          </cell>
          <cell r="M118" t="str">
            <v>Mezcla drenante</v>
          </cell>
        </row>
        <row r="119">
          <cell r="A119" t="str">
            <v>460.1</v>
          </cell>
          <cell r="B119" t="str">
            <v>460-07</v>
          </cell>
          <cell r="C119" t="str">
            <v>3.6.4.15.1</v>
          </cell>
          <cell r="D119" t="str">
            <v>3.6.4.15.2</v>
          </cell>
          <cell r="E119" t="str">
            <v xml:space="preserve">Fresado de pavimento asfáltico en espesor de 4 cm </v>
          </cell>
          <cell r="F119" t="str">
            <v>M2</v>
          </cell>
          <cell r="G119">
            <v>0</v>
          </cell>
          <cell r="H119">
            <v>2821</v>
          </cell>
          <cell r="K119">
            <v>4</v>
          </cell>
          <cell r="L119" t="str">
            <v>PAVIMENTOS ASFÁLTICOS</v>
          </cell>
          <cell r="M119" t="str">
            <v>Fresado de pavimento asfáltico</v>
          </cell>
        </row>
        <row r="120">
          <cell r="A120" t="str">
            <v>460-P</v>
          </cell>
          <cell r="B120" t="str">
            <v>460-07P</v>
          </cell>
          <cell r="C120" t="str">
            <v>3.6.4.15.1</v>
          </cell>
          <cell r="D120" t="e">
            <v>#N/A</v>
          </cell>
          <cell r="E120" t="str">
            <v xml:space="preserve">Fresado de pavimento asfáltico en espesor de 4 cm </v>
          </cell>
          <cell r="F120" t="str">
            <v>M3</v>
          </cell>
          <cell r="G120">
            <v>0</v>
          </cell>
          <cell r="H120">
            <v>58713</v>
          </cell>
          <cell r="K120">
            <v>4</v>
          </cell>
          <cell r="L120" t="str">
            <v>PAVIMENTOS ASFÁLTICOS</v>
          </cell>
          <cell r="M120" t="str">
            <v>Fresado de pavimento asfáltico</v>
          </cell>
        </row>
        <row r="121">
          <cell r="A121" t="str">
            <v>461.1</v>
          </cell>
          <cell r="B121" t="str">
            <v>461-07</v>
          </cell>
          <cell r="C121">
            <v>0</v>
          </cell>
          <cell r="D121" t="str">
            <v>3.6.4.16.1</v>
          </cell>
          <cell r="E121" t="str">
            <v xml:space="preserve">Pavimento reciclado en frío en el lugar con emulsión asfáltica  </v>
          </cell>
          <cell r="F121" t="str">
            <v>M3</v>
          </cell>
          <cell r="G121">
            <v>0</v>
          </cell>
          <cell r="H121">
            <v>0</v>
          </cell>
          <cell r="K121">
            <v>4</v>
          </cell>
          <cell r="L121" t="str">
            <v>PAVIMENTOS ASFÁLTICOS</v>
          </cell>
          <cell r="M121" t="str">
            <v>Reciclado de pavimento asfáltico en frío en el lugar empleando ligantes bituminosos</v>
          </cell>
        </row>
        <row r="122">
          <cell r="A122" t="str">
            <v>461.2</v>
          </cell>
          <cell r="B122" t="str">
            <v>461-07</v>
          </cell>
          <cell r="C122">
            <v>0</v>
          </cell>
          <cell r="D122" t="str">
            <v>3.6.4.16.2</v>
          </cell>
          <cell r="E122" t="str">
            <v>Pavimento reciclado en frío en el lugar con cemento asfáltico espumado</v>
          </cell>
          <cell r="F122" t="str">
            <v>M3</v>
          </cell>
          <cell r="G122">
            <v>0</v>
          </cell>
          <cell r="H122">
            <v>0</v>
          </cell>
          <cell r="K122">
            <v>4</v>
          </cell>
          <cell r="L122" t="str">
            <v>PAVIMENTOS ASFÁLTICOS</v>
          </cell>
          <cell r="M122" t="str">
            <v>Reciclado de pavimento asfáltico en frío en el lugar empleando ligantes bituminosos</v>
          </cell>
        </row>
        <row r="123">
          <cell r="A123" t="str">
            <v>462.1</v>
          </cell>
          <cell r="B123" t="str">
            <v>462-07</v>
          </cell>
          <cell r="C123">
            <v>0</v>
          </cell>
          <cell r="D123" t="str">
            <v>3.6.4.17.1 </v>
          </cell>
          <cell r="E123" t="str">
            <v>Mezcla asfáltica reciclada en caliente del tipo______</v>
          </cell>
          <cell r="F123" t="str">
            <v>M3</v>
          </cell>
          <cell r="G123">
            <v>0</v>
          </cell>
          <cell r="H123">
            <v>0</v>
          </cell>
          <cell r="K123">
            <v>4</v>
          </cell>
          <cell r="L123" t="str">
            <v>PAVIMENTOS ASFÁLTICOS</v>
          </cell>
          <cell r="M123" t="str">
            <v>Reciclado de pavimento asfáltico en planta y en caliente</v>
          </cell>
        </row>
        <row r="124">
          <cell r="A124" t="str">
            <v>462.2</v>
          </cell>
          <cell r="B124" t="str">
            <v>462-07</v>
          </cell>
          <cell r="C124">
            <v>0</v>
          </cell>
          <cell r="D124" t="str">
            <v>3.6.4.17</v>
          </cell>
          <cell r="E124" t="str">
            <v>Mezcla asfáltica reciclada en caliente del tipo para bacheo</v>
          </cell>
          <cell r="F124" t="str">
            <v>M3</v>
          </cell>
          <cell r="G124">
            <v>0</v>
          </cell>
          <cell r="H124">
            <v>0</v>
          </cell>
          <cell r="K124">
            <v>4</v>
          </cell>
          <cell r="L124" t="str">
            <v>PAVIMENTOS ASFÁLTICOS</v>
          </cell>
          <cell r="M124" t="str">
            <v>Reciclado de pavimento asfáltico en planta y en caliente</v>
          </cell>
        </row>
        <row r="125">
          <cell r="A125" t="str">
            <v>462.1.1</v>
          </cell>
          <cell r="B125" t="str">
            <v>462-07</v>
          </cell>
          <cell r="C125">
            <v>0</v>
          </cell>
          <cell r="D125" t="str">
            <v>3.6.4.17.3</v>
          </cell>
          <cell r="E125" t="str">
            <v xml:space="preserve">Mezcla asfáltica reciclada en caliente del tipo MDC-2 </v>
          </cell>
          <cell r="F125" t="str">
            <v>M3</v>
          </cell>
          <cell r="G125">
            <v>0</v>
          </cell>
          <cell r="H125">
            <v>0</v>
          </cell>
          <cell r="K125">
            <v>4</v>
          </cell>
          <cell r="L125" t="str">
            <v>PAVIMENTOS ASFÁLTICOS</v>
          </cell>
          <cell r="M125" t="str">
            <v>Reciclado de pavimento asfáltico en planta y en caliente</v>
          </cell>
        </row>
        <row r="126">
          <cell r="A126" t="str">
            <v>462.1.2</v>
          </cell>
          <cell r="B126" t="str">
            <v>462-07</v>
          </cell>
          <cell r="C126">
            <v>0</v>
          </cell>
          <cell r="D126" t="str">
            <v>3.6.4.17.4</v>
          </cell>
          <cell r="E126" t="str">
            <v>Mezcla asfáltica reciclada en caliente del tipo MSC -1</v>
          </cell>
          <cell r="F126" t="str">
            <v>M3</v>
          </cell>
          <cell r="G126">
            <v>0</v>
          </cell>
          <cell r="H126">
            <v>0</v>
          </cell>
          <cell r="K126">
            <v>4</v>
          </cell>
          <cell r="L126" t="str">
            <v>PAVIMENTOS ASFÁLTICOS</v>
          </cell>
          <cell r="M126" t="str">
            <v>Reciclado de pavimento asfáltico en planta y en caliente</v>
          </cell>
        </row>
        <row r="127">
          <cell r="A127" t="str">
            <v>464.1</v>
          </cell>
          <cell r="B127" t="str">
            <v>464-07</v>
          </cell>
          <cell r="C127">
            <v>0</v>
          </cell>
          <cell r="D127" t="str">
            <v>3.6.8</v>
          </cell>
          <cell r="E127" t="str">
            <v xml:space="preserve">Geotextil para rehabilitación de pavimentos asfálticos </v>
          </cell>
          <cell r="F127" t="str">
            <v>M2</v>
          </cell>
          <cell r="G127">
            <v>0</v>
          </cell>
          <cell r="H127">
            <v>6230</v>
          </cell>
          <cell r="K127">
            <v>4</v>
          </cell>
          <cell r="L127" t="str">
            <v>PAVIMENTOS ASFÁLTICOS</v>
          </cell>
          <cell r="M127" t="str">
            <v>Rehabilitación de pavimentos asfálticos con geotextiles</v>
          </cell>
        </row>
        <row r="128">
          <cell r="A128" t="str">
            <v>464.2</v>
          </cell>
          <cell r="B128" t="str">
            <v>464-07</v>
          </cell>
          <cell r="C128">
            <v>0</v>
          </cell>
          <cell r="D128" t="str">
            <v>3.6.4.8 </v>
          </cell>
          <cell r="E128" t="str">
            <v xml:space="preserve">Suministro de cemento asfáltico </v>
          </cell>
          <cell r="F128" t="str">
            <v>Kg</v>
          </cell>
          <cell r="G128">
            <v>0</v>
          </cell>
          <cell r="H128">
            <v>0</v>
          </cell>
          <cell r="K128">
            <v>4</v>
          </cell>
          <cell r="L128" t="str">
            <v>PAVIMENTOS ASFÁLTICOS</v>
          </cell>
          <cell r="M128" t="str">
            <v>Rehabilitación de pavimentos asfálticos con geotextiles</v>
          </cell>
        </row>
        <row r="129">
          <cell r="A129" t="str">
            <v>464.3</v>
          </cell>
          <cell r="B129" t="str">
            <v>464-07</v>
          </cell>
          <cell r="C129">
            <v>0</v>
          </cell>
          <cell r="D129" t="str">
            <v>3.6.4.2</v>
          </cell>
          <cell r="E129" t="str">
            <v xml:space="preserve">Suministro de emulsión asfáltica convencional </v>
          </cell>
          <cell r="F129" t="str">
            <v>L</v>
          </cell>
          <cell r="G129">
            <v>0</v>
          </cell>
          <cell r="H129">
            <v>0</v>
          </cell>
          <cell r="K129">
            <v>4</v>
          </cell>
          <cell r="L129" t="str">
            <v>PAVIMENTOS ASFÁLTICOS</v>
          </cell>
          <cell r="M129" t="str">
            <v>Rehabilitación de pavimentos asfálticos con geotextiles</v>
          </cell>
        </row>
        <row r="130">
          <cell r="A130" t="str">
            <v>464.4</v>
          </cell>
          <cell r="B130" t="str">
            <v>464-07</v>
          </cell>
          <cell r="C130">
            <v>0</v>
          </cell>
          <cell r="D130" t="str">
            <v> 3.6.4.2.5 </v>
          </cell>
          <cell r="E130" t="str">
            <v xml:space="preserve">Suministro de emulsión asfáltica modificada con polímeros </v>
          </cell>
          <cell r="F130" t="str">
            <v>L</v>
          </cell>
          <cell r="G130">
            <v>0</v>
          </cell>
          <cell r="H130">
            <v>0</v>
          </cell>
          <cell r="K130">
            <v>4</v>
          </cell>
          <cell r="L130" t="str">
            <v>PAVIMENTOS ASFÁLTICOS</v>
          </cell>
          <cell r="M130" t="str">
            <v>Rehabilitación de pavimentos asfálticos con geotextiles</v>
          </cell>
        </row>
        <row r="131">
          <cell r="A131" t="str">
            <v>465.1</v>
          </cell>
          <cell r="B131" t="str">
            <v>465-07</v>
          </cell>
          <cell r="C131" t="str">
            <v>3.6.1.3.32</v>
          </cell>
          <cell r="D131" t="str">
            <v>3.6.2.1</v>
          </cell>
          <cell r="E131" t="str">
            <v xml:space="preserve">Excavación para reparación de pavimento asfáltico existente </v>
          </cell>
          <cell r="F131" t="str">
            <v>M3</v>
          </cell>
          <cell r="G131">
            <v>1</v>
          </cell>
          <cell r="H131">
            <v>46438</v>
          </cell>
          <cell r="K131">
            <v>4</v>
          </cell>
          <cell r="L131" t="str">
            <v>PAVIMENTOS ASFÁLTICOS</v>
          </cell>
          <cell r="M131" t="str">
            <v>Excavación para reparación del pavimento existente</v>
          </cell>
        </row>
        <row r="132">
          <cell r="A132" t="str">
            <v>466.1</v>
          </cell>
          <cell r="B132" t="str">
            <v>466-07</v>
          </cell>
          <cell r="C132">
            <v>0</v>
          </cell>
          <cell r="D132" t="str">
            <v>3.6.4.7</v>
          </cell>
          <cell r="E132" t="str">
            <v xml:space="preserve">Sello de grietas en pavimento asfáltico sin ruteo </v>
          </cell>
          <cell r="F132" t="str">
            <v>M</v>
          </cell>
          <cell r="G132">
            <v>0</v>
          </cell>
          <cell r="H132">
            <v>2149</v>
          </cell>
          <cell r="K132">
            <v>4</v>
          </cell>
          <cell r="L132" t="str">
            <v>PAVIMENTOS ASFÁLTICOS</v>
          </cell>
          <cell r="M132" t="str">
            <v>Sello de grietas en pavimentos asfálticos</v>
          </cell>
        </row>
        <row r="133">
          <cell r="A133" t="str">
            <v>466.2</v>
          </cell>
          <cell r="B133" t="str">
            <v>466-07</v>
          </cell>
          <cell r="C133">
            <v>0</v>
          </cell>
          <cell r="D133" t="str">
            <v>3.6.4.7</v>
          </cell>
          <cell r="E133" t="str">
            <v xml:space="preserve">Sello de grietas en pavimento asfáltico con ruteo </v>
          </cell>
          <cell r="F133" t="str">
            <v>M</v>
          </cell>
          <cell r="G133">
            <v>0</v>
          </cell>
          <cell r="H133">
            <v>2937</v>
          </cell>
          <cell r="K133">
            <v>4</v>
          </cell>
          <cell r="L133" t="str">
            <v>PAVIMENTOS ASFÁLTICOS</v>
          </cell>
          <cell r="M133" t="str">
            <v>Sello de grietas en pavimentos asfálticos</v>
          </cell>
        </row>
        <row r="134">
          <cell r="A134" t="str">
            <v>500.1</v>
          </cell>
          <cell r="B134" t="str">
            <v>500-07</v>
          </cell>
          <cell r="C134">
            <v>0</v>
          </cell>
          <cell r="D134" t="str">
            <v>3.6.5.1</v>
          </cell>
          <cell r="E134" t="str">
            <v>Pavimento de concreto hidráulico</v>
          </cell>
          <cell r="F134" t="str">
            <v>M3</v>
          </cell>
          <cell r="G134">
            <v>1</v>
          </cell>
          <cell r="H134">
            <v>681027</v>
          </cell>
          <cell r="K134">
            <v>5</v>
          </cell>
          <cell r="L134" t="str">
            <v>PAVIMENTOS DE CONCRETO</v>
          </cell>
          <cell r="M134" t="str">
            <v>Pavimento de concreto hidráulico</v>
          </cell>
        </row>
        <row r="135">
          <cell r="A135" t="str">
            <v>501.1</v>
          </cell>
          <cell r="B135" t="str">
            <v>501-07</v>
          </cell>
          <cell r="C135">
            <v>0</v>
          </cell>
          <cell r="D135" t="str">
            <v>1.35.1.1.3</v>
          </cell>
          <cell r="E135" t="str">
            <v>Cemento Portland normal</v>
          </cell>
          <cell r="F135" t="str">
            <v>Kg</v>
          </cell>
          <cell r="G135">
            <v>0</v>
          </cell>
          <cell r="H135">
            <v>0</v>
          </cell>
          <cell r="K135">
            <v>5</v>
          </cell>
          <cell r="L135" t="str">
            <v>PAVIMENTOS DE CONCRETO</v>
          </cell>
          <cell r="M135" t="str">
            <v>Suministro de cemento Portland normal</v>
          </cell>
        </row>
        <row r="136">
          <cell r="A136" t="str">
            <v>510.1</v>
          </cell>
          <cell r="B136" t="str">
            <v>510-07</v>
          </cell>
          <cell r="C136">
            <v>0</v>
          </cell>
          <cell r="D136" t="str">
            <v>3.6.5.2.10</v>
          </cell>
          <cell r="E136" t="str">
            <v xml:space="preserve">Pavimento de adoquines de concreto </v>
          </cell>
          <cell r="F136" t="str">
            <v>M2</v>
          </cell>
          <cell r="G136">
            <v>0</v>
          </cell>
          <cell r="H136">
            <v>0</v>
          </cell>
          <cell r="K136">
            <v>5</v>
          </cell>
          <cell r="L136" t="str">
            <v>PAVIMENTOS DE CONCRETO</v>
          </cell>
          <cell r="M136" t="str">
            <v>Pavimento de adoquines de concreto</v>
          </cell>
        </row>
        <row r="137">
          <cell r="A137" t="str">
            <v>600.1</v>
          </cell>
          <cell r="B137" t="str">
            <v>600-07</v>
          </cell>
          <cell r="C137" t="str">
            <v>3.6.6.1.</v>
          </cell>
          <cell r="D137" t="str">
            <v>3.6.6.1.9</v>
          </cell>
          <cell r="E137" t="str">
            <v xml:space="preserve">Excavaciones varias sin clasificar </v>
          </cell>
          <cell r="F137" t="str">
            <v>M3</v>
          </cell>
          <cell r="G137">
            <v>1</v>
          </cell>
          <cell r="H137">
            <v>19104</v>
          </cell>
          <cell r="K137">
            <v>6</v>
          </cell>
          <cell r="L137" t="str">
            <v>ESTRUCTURAS Y DRENAJES</v>
          </cell>
          <cell r="M137" t="str">
            <v>Excavaciones varias</v>
          </cell>
        </row>
        <row r="138">
          <cell r="A138" t="str">
            <v>600.2</v>
          </cell>
          <cell r="B138" t="str">
            <v>600-07</v>
          </cell>
          <cell r="C138">
            <v>0</v>
          </cell>
          <cell r="D138" t="str">
            <v>3.6.6.1.9</v>
          </cell>
          <cell r="E138" t="str">
            <v xml:space="preserve">Excavaciones varias en roca en seco </v>
          </cell>
          <cell r="F138" t="str">
            <v>M3</v>
          </cell>
          <cell r="G138">
            <v>0</v>
          </cell>
          <cell r="H138">
            <v>0</v>
          </cell>
          <cell r="K138">
            <v>6</v>
          </cell>
          <cell r="L138" t="str">
            <v>ESTRUCTURAS Y DRENAJES</v>
          </cell>
          <cell r="M138" t="str">
            <v>Excavaciones varias</v>
          </cell>
        </row>
        <row r="139">
          <cell r="A139" t="str">
            <v>600.3</v>
          </cell>
          <cell r="B139" t="str">
            <v>600-07</v>
          </cell>
          <cell r="C139">
            <v>0</v>
          </cell>
          <cell r="D139" t="str">
            <v>3.6.6.1.9</v>
          </cell>
          <cell r="E139" t="str">
            <v xml:space="preserve">Excavaciones varias en roca bajo agua </v>
          </cell>
          <cell r="F139" t="str">
            <v>M3</v>
          </cell>
          <cell r="G139">
            <v>0</v>
          </cell>
          <cell r="H139">
            <v>0</v>
          </cell>
          <cell r="K139">
            <v>6</v>
          </cell>
          <cell r="L139" t="str">
            <v>ESTRUCTURAS Y DRENAJES</v>
          </cell>
          <cell r="M139" t="str">
            <v>Excavaciones varias</v>
          </cell>
        </row>
        <row r="140">
          <cell r="A140" t="str">
            <v>600.4</v>
          </cell>
          <cell r="B140" t="str">
            <v>600-07</v>
          </cell>
          <cell r="C140" t="str">
            <v>3.6.6.1.10</v>
          </cell>
          <cell r="D140" t="str">
            <v xml:space="preserve">3.6.6.1.10  </v>
          </cell>
          <cell r="E140" t="str">
            <v>Excavaciones varias en material común en seco</v>
          </cell>
          <cell r="F140" t="str">
            <v>M3</v>
          </cell>
          <cell r="G140">
            <v>1</v>
          </cell>
          <cell r="H140">
            <v>25038</v>
          </cell>
          <cell r="K140">
            <v>6</v>
          </cell>
          <cell r="L140" t="str">
            <v>ESTRUCTURAS Y DRENAJES</v>
          </cell>
          <cell r="M140" t="str">
            <v>Excavaciones varias</v>
          </cell>
        </row>
        <row r="141">
          <cell r="A141" t="str">
            <v>600.5</v>
          </cell>
          <cell r="B141" t="str">
            <v>600-07</v>
          </cell>
          <cell r="C141">
            <v>0</v>
          </cell>
          <cell r="D141" t="str">
            <v>3.6.6.1.11</v>
          </cell>
          <cell r="E141" t="str">
            <v xml:space="preserve">Excavaciones varias en material común bajo agua </v>
          </cell>
          <cell r="F141" t="str">
            <v>M3</v>
          </cell>
          <cell r="G141">
            <v>1</v>
          </cell>
          <cell r="H141">
            <v>24728</v>
          </cell>
          <cell r="K141">
            <v>6</v>
          </cell>
          <cell r="L141" t="str">
            <v>ESTRUCTURAS Y DRENAJES</v>
          </cell>
          <cell r="M141" t="str">
            <v>Excavaciones varias</v>
          </cell>
        </row>
        <row r="142">
          <cell r="A142" t="str">
            <v>812.1-P</v>
          </cell>
          <cell r="B142" t="str">
            <v>812-07P</v>
          </cell>
          <cell r="C142">
            <v>0</v>
          </cell>
          <cell r="D142" t="e">
            <v>#N/A</v>
          </cell>
          <cell r="E142" t="str">
            <v>Piedra pegada</v>
          </cell>
          <cell r="F142" t="str">
            <v>M2</v>
          </cell>
          <cell r="G142">
            <v>1</v>
          </cell>
          <cell r="H142">
            <v>39563</v>
          </cell>
          <cell r="K142">
            <v>6</v>
          </cell>
          <cell r="L142" t="str">
            <v>ESTRUCTURAS Y DRENAJES</v>
          </cell>
          <cell r="M142" t="str">
            <v>Rellenos para estructuras</v>
          </cell>
        </row>
        <row r="143">
          <cell r="A143" t="str">
            <v>610.1</v>
          </cell>
          <cell r="B143" t="str">
            <v>610-07</v>
          </cell>
          <cell r="C143" t="str">
            <v>3.6.6.2.1</v>
          </cell>
          <cell r="D143" t="str">
            <v xml:space="preserve">3.6.6.2.1   </v>
          </cell>
          <cell r="E143" t="str">
            <v xml:space="preserve">Rellenos para estructuras </v>
          </cell>
          <cell r="F143" t="str">
            <v>M3</v>
          </cell>
          <cell r="G143">
            <v>1</v>
          </cell>
          <cell r="H143">
            <v>81912</v>
          </cell>
          <cell r="K143">
            <v>6</v>
          </cell>
          <cell r="L143" t="str">
            <v>ESTRUCTURAS Y DRENAJES</v>
          </cell>
          <cell r="M143" t="str">
            <v>Rellenos para estructuras</v>
          </cell>
        </row>
        <row r="144">
          <cell r="A144" t="str">
            <v>610.2</v>
          </cell>
          <cell r="B144" t="str">
            <v>610-07</v>
          </cell>
          <cell r="C144">
            <v>0</v>
          </cell>
          <cell r="D144" t="str">
            <v>3.6.6.2.4</v>
          </cell>
          <cell r="E144" t="str">
            <v>Rellenos con material filtrante</v>
          </cell>
          <cell r="F144" t="str">
            <v>M3</v>
          </cell>
          <cell r="G144">
            <v>1</v>
          </cell>
          <cell r="H144">
            <v>84453</v>
          </cell>
          <cell r="K144">
            <v>6</v>
          </cell>
          <cell r="L144" t="str">
            <v>ESTRUCTURAS Y DRENAJES</v>
          </cell>
          <cell r="M144" t="str">
            <v>Rellenos para estructuras</v>
          </cell>
        </row>
        <row r="145">
          <cell r="A145" t="str">
            <v>610.1P</v>
          </cell>
          <cell r="B145" t="str">
            <v>610-07P</v>
          </cell>
          <cell r="C145">
            <v>0</v>
          </cell>
          <cell r="D145" t="str">
            <v>3.6.2.4.2</v>
          </cell>
          <cell r="E145" t="str">
            <v>Relleno en piedra</v>
          </cell>
          <cell r="F145" t="str">
            <v>M3</v>
          </cell>
          <cell r="G145">
            <v>1</v>
          </cell>
          <cell r="H145">
            <v>130113</v>
          </cell>
          <cell r="K145">
            <v>6</v>
          </cell>
          <cell r="L145" t="str">
            <v>ESTRUCTURAS Y DRENAJES</v>
          </cell>
          <cell r="M145" t="str">
            <v>Rellenos para estructuras</v>
          </cell>
        </row>
        <row r="146">
          <cell r="A146" t="str">
            <v>620.1</v>
          </cell>
          <cell r="B146" t="str">
            <v>620-07</v>
          </cell>
          <cell r="C146">
            <v>0</v>
          </cell>
          <cell r="D146" t="str">
            <v>3.6.6.3.1</v>
          </cell>
          <cell r="E146" t="str">
            <v xml:space="preserve">Pilotes prefabricados de concreto </v>
          </cell>
          <cell r="F146" t="str">
            <v>M</v>
          </cell>
          <cell r="G146">
            <v>0</v>
          </cell>
          <cell r="H146">
            <v>0</v>
          </cell>
          <cell r="K146">
            <v>6</v>
          </cell>
          <cell r="L146" t="str">
            <v>ESTRUCTURAS Y DRENAJES</v>
          </cell>
          <cell r="M146" t="str">
            <v>Pilotes prefabricados de concreto</v>
          </cell>
        </row>
        <row r="147">
          <cell r="A147" t="str">
            <v>620.2</v>
          </cell>
          <cell r="B147" t="str">
            <v>620-07</v>
          </cell>
          <cell r="C147">
            <v>0</v>
          </cell>
          <cell r="D147" t="str">
            <v>3.6.6.3.2</v>
          </cell>
          <cell r="E147" t="str">
            <v xml:space="preserve">Extensión de pilotes </v>
          </cell>
          <cell r="F147" t="str">
            <v>M</v>
          </cell>
          <cell r="G147">
            <v>0</v>
          </cell>
          <cell r="H147">
            <v>0</v>
          </cell>
          <cell r="K147">
            <v>6</v>
          </cell>
          <cell r="L147" t="str">
            <v>ESTRUCTURAS Y DRENAJES</v>
          </cell>
          <cell r="M147" t="str">
            <v>Pilotes prefabricados de concreto</v>
          </cell>
        </row>
        <row r="148">
          <cell r="A148" t="str">
            <v>620.3</v>
          </cell>
          <cell r="B148" t="str">
            <v>620-07</v>
          </cell>
          <cell r="C148">
            <v>0</v>
          </cell>
          <cell r="D148" t="str">
            <v>3.6.6.4.6</v>
          </cell>
          <cell r="E148" t="str">
            <v xml:space="preserve">Prueba de carga </v>
          </cell>
          <cell r="F148" t="str">
            <v>U</v>
          </cell>
          <cell r="G148">
            <v>0</v>
          </cell>
          <cell r="H148">
            <v>0</v>
          </cell>
          <cell r="K148">
            <v>6</v>
          </cell>
          <cell r="L148" t="str">
            <v>ESTRUCTURAS Y DRENAJES</v>
          </cell>
          <cell r="M148" t="str">
            <v>Pilotes prefabricados de concreto</v>
          </cell>
        </row>
        <row r="149">
          <cell r="A149" t="str">
            <v>621.1</v>
          </cell>
          <cell r="B149" t="str">
            <v>621-07</v>
          </cell>
          <cell r="C149">
            <v>0</v>
          </cell>
          <cell r="D149" t="str">
            <v>3.6.6.4.1</v>
          </cell>
          <cell r="E149" t="str">
            <v xml:space="preserve">Pilote de concreto fundido in situ, de diámetro_____ </v>
          </cell>
          <cell r="F149" t="str">
            <v>M</v>
          </cell>
          <cell r="G149">
            <v>0</v>
          </cell>
          <cell r="H149">
            <v>0</v>
          </cell>
          <cell r="K149">
            <v>6</v>
          </cell>
          <cell r="L149" t="str">
            <v>ESTRUCTURAS Y DRENAJES</v>
          </cell>
          <cell r="M149" t="str">
            <v>Pilotes preexcavados</v>
          </cell>
        </row>
        <row r="150">
          <cell r="A150" t="str">
            <v>621.2</v>
          </cell>
          <cell r="B150" t="str">
            <v>621-07</v>
          </cell>
          <cell r="C150">
            <v>0</v>
          </cell>
          <cell r="D150" t="str">
            <v>3.6.6.4.2</v>
          </cell>
          <cell r="E150" t="str">
            <v>Base acampanada</v>
          </cell>
          <cell r="F150" t="str">
            <v>M3</v>
          </cell>
          <cell r="G150">
            <v>2</v>
          </cell>
          <cell r="H150">
            <v>0</v>
          </cell>
          <cell r="K150">
            <v>6</v>
          </cell>
          <cell r="L150" t="str">
            <v>ESTRUCTURAS Y DRENAJES</v>
          </cell>
          <cell r="M150" t="str">
            <v>Pilotes preexcavados</v>
          </cell>
        </row>
        <row r="151">
          <cell r="A151" t="str">
            <v>621.3</v>
          </cell>
          <cell r="B151" t="str">
            <v>621-07</v>
          </cell>
          <cell r="C151">
            <v>0</v>
          </cell>
          <cell r="D151" t="str">
            <v>3.6.6.4.3</v>
          </cell>
          <cell r="E151" t="str">
            <v xml:space="preserve">Pilote de prueba de diámetro _____ </v>
          </cell>
          <cell r="F151" t="str">
            <v>M</v>
          </cell>
          <cell r="G151">
            <v>0</v>
          </cell>
          <cell r="H151">
            <v>0</v>
          </cell>
          <cell r="I151">
            <v>0</v>
          </cell>
          <cell r="K151">
            <v>6</v>
          </cell>
          <cell r="L151" t="str">
            <v>ESTRUCTURAS Y DRENAJES</v>
          </cell>
          <cell r="M151" t="str">
            <v>Pilotes preexcavados</v>
          </cell>
        </row>
        <row r="152">
          <cell r="A152" t="str">
            <v>621.4</v>
          </cell>
          <cell r="B152" t="str">
            <v>621-07</v>
          </cell>
          <cell r="C152">
            <v>0</v>
          </cell>
          <cell r="D152" t="str">
            <v xml:space="preserve"> 3.6.6.4.4</v>
          </cell>
          <cell r="E152" t="str">
            <v xml:space="preserve">Base acampanada de prueba </v>
          </cell>
          <cell r="F152" t="str">
            <v>M3</v>
          </cell>
          <cell r="G152">
            <v>2</v>
          </cell>
          <cell r="H152">
            <v>0</v>
          </cell>
          <cell r="I152">
            <v>0</v>
          </cell>
          <cell r="K152">
            <v>6</v>
          </cell>
          <cell r="L152" t="str">
            <v>ESTRUCTURAS Y DRENAJES</v>
          </cell>
          <cell r="M152" t="str">
            <v>Pilotes preexcavados</v>
          </cell>
        </row>
        <row r="153">
          <cell r="A153" t="str">
            <v>621.5</v>
          </cell>
          <cell r="B153" t="str">
            <v>621-07</v>
          </cell>
          <cell r="C153">
            <v>0</v>
          </cell>
          <cell r="D153" t="str">
            <v>3.6.6.5.5</v>
          </cell>
          <cell r="E153" t="str">
            <v xml:space="preserve">Camisa permanente de diámetro exterior ______ </v>
          </cell>
          <cell r="F153" t="str">
            <v>M</v>
          </cell>
          <cell r="G153">
            <v>0</v>
          </cell>
          <cell r="H153">
            <v>0</v>
          </cell>
          <cell r="K153">
            <v>6</v>
          </cell>
          <cell r="L153" t="str">
            <v>ESTRUCTURAS Y DRENAJES</v>
          </cell>
          <cell r="M153" t="str">
            <v>Pilotes preexcavados</v>
          </cell>
        </row>
        <row r="154">
          <cell r="A154" t="str">
            <v>621.6</v>
          </cell>
          <cell r="B154" t="str">
            <v>621-07</v>
          </cell>
          <cell r="C154">
            <v>0</v>
          </cell>
          <cell r="D154" t="str">
            <v xml:space="preserve"> 3.6.6.4.6 </v>
          </cell>
          <cell r="E154" t="str">
            <v xml:space="preserve">Prueba de carga </v>
          </cell>
          <cell r="F154" t="str">
            <v>U</v>
          </cell>
          <cell r="G154">
            <v>0</v>
          </cell>
          <cell r="H154">
            <v>0</v>
          </cell>
          <cell r="K154">
            <v>6</v>
          </cell>
          <cell r="L154" t="str">
            <v>ESTRUCTURAS Y DRENAJES</v>
          </cell>
          <cell r="M154" t="str">
            <v>Pilotes preexcavados</v>
          </cell>
        </row>
        <row r="155">
          <cell r="A155" t="str">
            <v>622.1</v>
          </cell>
          <cell r="B155" t="str">
            <v>622-07</v>
          </cell>
          <cell r="C155">
            <v>0</v>
          </cell>
          <cell r="D155" t="str">
            <v>3.6.6.5.1</v>
          </cell>
          <cell r="E155" t="str">
            <v xml:space="preserve">Tablestacado de madera </v>
          </cell>
          <cell r="F155" t="str">
            <v>M2</v>
          </cell>
          <cell r="G155">
            <v>0</v>
          </cell>
          <cell r="H155">
            <v>0</v>
          </cell>
          <cell r="K155">
            <v>6</v>
          </cell>
          <cell r="L155" t="str">
            <v>ESTRUCTURAS Y DRENAJES</v>
          </cell>
          <cell r="M155" t="str">
            <v>Tablestacados</v>
          </cell>
        </row>
        <row r="156">
          <cell r="A156" t="str">
            <v>622.2</v>
          </cell>
          <cell r="B156" t="str">
            <v>622-07</v>
          </cell>
          <cell r="C156">
            <v>0</v>
          </cell>
          <cell r="D156" t="str">
            <v>3.6.6.5.3</v>
          </cell>
          <cell r="E156" t="str">
            <v xml:space="preserve">Tablestacado metálico </v>
          </cell>
          <cell r="F156" t="str">
            <v>M2</v>
          </cell>
          <cell r="G156">
            <v>0</v>
          </cell>
          <cell r="H156">
            <v>0</v>
          </cell>
          <cell r="K156">
            <v>6</v>
          </cell>
          <cell r="L156" t="str">
            <v>ESTRUCTURAS Y DRENAJES</v>
          </cell>
          <cell r="M156" t="str">
            <v>Tablestacados</v>
          </cell>
        </row>
        <row r="157">
          <cell r="A157" t="str">
            <v>622.3</v>
          </cell>
          <cell r="B157" t="str">
            <v>622-07</v>
          </cell>
          <cell r="C157">
            <v>0</v>
          </cell>
          <cell r="D157" t="str">
            <v>3.6.6.5.2</v>
          </cell>
          <cell r="E157" t="str">
            <v xml:space="preserve">Tablestacado de concreto reforzado </v>
          </cell>
          <cell r="F157" t="str">
            <v>M2</v>
          </cell>
          <cell r="G157">
            <v>0</v>
          </cell>
          <cell r="H157">
            <v>0</v>
          </cell>
          <cell r="K157">
            <v>6</v>
          </cell>
          <cell r="L157" t="str">
            <v>ESTRUCTURAS Y DRENAJES</v>
          </cell>
          <cell r="M157" t="str">
            <v>Tablestacados</v>
          </cell>
        </row>
        <row r="158">
          <cell r="A158" t="str">
            <v>622.4</v>
          </cell>
          <cell r="B158" t="str">
            <v>622-07</v>
          </cell>
          <cell r="C158">
            <v>0</v>
          </cell>
          <cell r="D158" t="str">
            <v>3.6.6.5.4 </v>
          </cell>
          <cell r="E158" t="str">
            <v xml:space="preserve">Tablestacado de concreto preesforzado </v>
          </cell>
          <cell r="F158" t="str">
            <v>M2</v>
          </cell>
          <cell r="G158">
            <v>0</v>
          </cell>
          <cell r="H158">
            <v>0</v>
          </cell>
          <cell r="K158">
            <v>6</v>
          </cell>
          <cell r="L158" t="str">
            <v>ESTRUCTURAS Y DRENAJES</v>
          </cell>
          <cell r="M158" t="str">
            <v>Tablestacados</v>
          </cell>
        </row>
        <row r="159">
          <cell r="A159" t="str">
            <v>622.5</v>
          </cell>
          <cell r="B159" t="str">
            <v>622-07</v>
          </cell>
          <cell r="C159">
            <v>0</v>
          </cell>
          <cell r="D159" t="str">
            <v>3.6.6.5.5</v>
          </cell>
          <cell r="E159" t="str">
            <v xml:space="preserve">Corte del extremo superior del elemento </v>
          </cell>
          <cell r="F159" t="str">
            <v>M</v>
          </cell>
          <cell r="G159">
            <v>0</v>
          </cell>
          <cell r="H159">
            <v>0</v>
          </cell>
          <cell r="K159">
            <v>6</v>
          </cell>
          <cell r="L159" t="str">
            <v>ESTRUCTURAS Y DRENAJES</v>
          </cell>
          <cell r="M159" t="str">
            <v>Tablestacados</v>
          </cell>
        </row>
        <row r="160">
          <cell r="A160" t="str">
            <v>623.1</v>
          </cell>
          <cell r="B160" t="str">
            <v>623-07</v>
          </cell>
          <cell r="C160">
            <v>0</v>
          </cell>
          <cell r="D160" t="str">
            <v>3.6.6.8</v>
          </cell>
          <cell r="E160" t="str">
            <v xml:space="preserve">Anclaje tipo _____ </v>
          </cell>
          <cell r="F160" t="str">
            <v>M</v>
          </cell>
          <cell r="G160">
            <v>0</v>
          </cell>
          <cell r="H160">
            <v>0</v>
          </cell>
          <cell r="K160">
            <v>6</v>
          </cell>
          <cell r="L160" t="str">
            <v>ESTRUCTURAS Y DRENAJES</v>
          </cell>
          <cell r="M160" t="str">
            <v>Anclajes</v>
          </cell>
        </row>
        <row r="161">
          <cell r="A161" t="str">
            <v>623.1</v>
          </cell>
          <cell r="B161" t="str">
            <v>623-07</v>
          </cell>
          <cell r="C161">
            <v>0</v>
          </cell>
          <cell r="D161" t="str">
            <v>3.6.6.8</v>
          </cell>
          <cell r="E161" t="str">
            <v xml:space="preserve">Prueba de carga </v>
          </cell>
          <cell r="F161" t="str">
            <v>U</v>
          </cell>
          <cell r="G161">
            <v>0</v>
          </cell>
          <cell r="H161">
            <v>0</v>
          </cell>
          <cell r="K161">
            <v>6</v>
          </cell>
          <cell r="L161" t="str">
            <v>ESTRUCTURAS Y DRENAJES</v>
          </cell>
          <cell r="M161" t="str">
            <v>Anclajes</v>
          </cell>
        </row>
        <row r="162">
          <cell r="A162" t="str">
            <v>630.1</v>
          </cell>
          <cell r="B162" t="str">
            <v>630-07</v>
          </cell>
          <cell r="C162">
            <v>0</v>
          </cell>
          <cell r="D162" t="str">
            <v>3.6.6.6.8</v>
          </cell>
          <cell r="E162" t="str">
            <v xml:space="preserve">Concreto Clase A </v>
          </cell>
          <cell r="F162" t="str">
            <v>M3</v>
          </cell>
          <cell r="G162">
            <v>1</v>
          </cell>
          <cell r="H162">
            <v>903127</v>
          </cell>
          <cell r="K162">
            <v>6</v>
          </cell>
          <cell r="L162" t="str">
            <v>ESTRUCTURAS Y DRENAJES</v>
          </cell>
          <cell r="M162" t="str">
            <v>Concreto estructural</v>
          </cell>
        </row>
        <row r="163">
          <cell r="A163" t="str">
            <v>630.2</v>
          </cell>
          <cell r="B163" t="str">
            <v>630-07</v>
          </cell>
          <cell r="C163">
            <v>0</v>
          </cell>
          <cell r="D163" t="str">
            <v>3.6.6.6.17</v>
          </cell>
          <cell r="E163" t="str">
            <v xml:space="preserve">Concreto Clase B </v>
          </cell>
          <cell r="F163" t="str">
            <v>M3</v>
          </cell>
          <cell r="G163">
            <v>1</v>
          </cell>
          <cell r="H163">
            <v>879050</v>
          </cell>
          <cell r="K163">
            <v>6</v>
          </cell>
          <cell r="L163" t="str">
            <v>ESTRUCTURAS Y DRENAJES</v>
          </cell>
          <cell r="M163" t="str">
            <v>Concreto estructural</v>
          </cell>
        </row>
        <row r="164">
          <cell r="A164" t="str">
            <v>630.3</v>
          </cell>
          <cell r="B164" t="str">
            <v>630-07</v>
          </cell>
          <cell r="C164">
            <v>0</v>
          </cell>
          <cell r="D164" t="str">
            <v xml:space="preserve"> 3.6.6.6.26</v>
          </cell>
          <cell r="E164" t="str">
            <v xml:space="preserve">Concreto Clase C </v>
          </cell>
          <cell r="F164" t="str">
            <v>M3</v>
          </cell>
          <cell r="G164">
            <v>1</v>
          </cell>
          <cell r="H164">
            <v>606256</v>
          </cell>
          <cell r="K164">
            <v>6</v>
          </cell>
          <cell r="L164" t="str">
            <v>ESTRUCTURAS Y DRENAJES</v>
          </cell>
          <cell r="M164" t="str">
            <v>Concreto estructural</v>
          </cell>
        </row>
        <row r="165">
          <cell r="A165" t="str">
            <v>630.4</v>
          </cell>
          <cell r="B165" t="str">
            <v>630-07</v>
          </cell>
          <cell r="C165" t="str">
            <v>3.6.6.6.35</v>
          </cell>
          <cell r="D165" t="str">
            <v xml:space="preserve">3.6.6.6.35 </v>
          </cell>
          <cell r="E165" t="str">
            <v xml:space="preserve">Concreto Clase D </v>
          </cell>
          <cell r="F165" t="str">
            <v>M3</v>
          </cell>
          <cell r="G165">
            <v>1</v>
          </cell>
          <cell r="H165">
            <v>453676</v>
          </cell>
          <cell r="I165">
            <v>0</v>
          </cell>
          <cell r="K165">
            <v>6</v>
          </cell>
          <cell r="L165" t="str">
            <v>ESTRUCTURAS Y DRENAJES</v>
          </cell>
          <cell r="M165" t="str">
            <v>Concreto estructural</v>
          </cell>
        </row>
        <row r="166">
          <cell r="A166" t="str">
            <v>630.5</v>
          </cell>
          <cell r="B166" t="str">
            <v>630-07</v>
          </cell>
          <cell r="C166">
            <v>0</v>
          </cell>
          <cell r="D166" t="str">
            <v>3.6.6.6.44</v>
          </cell>
          <cell r="E166" t="str">
            <v xml:space="preserve">Concreto Clase E </v>
          </cell>
          <cell r="F166" t="str">
            <v>M3</v>
          </cell>
          <cell r="G166">
            <v>1</v>
          </cell>
          <cell r="H166">
            <v>431078</v>
          </cell>
          <cell r="K166">
            <v>6</v>
          </cell>
          <cell r="L166" t="str">
            <v>ESTRUCTURAS Y DRENAJES</v>
          </cell>
          <cell r="M166" t="str">
            <v>Concreto estructural</v>
          </cell>
        </row>
        <row r="167">
          <cell r="A167" t="str">
            <v>630.6</v>
          </cell>
          <cell r="B167" t="str">
            <v>630-07</v>
          </cell>
          <cell r="C167" t="str">
            <v>3.6.6.6.46</v>
          </cell>
          <cell r="D167" t="str">
            <v>3.6.6.6.46</v>
          </cell>
          <cell r="E167" t="str">
            <v xml:space="preserve">Concreto Clase F </v>
          </cell>
          <cell r="F167" t="str">
            <v>M3</v>
          </cell>
          <cell r="G167">
            <v>1</v>
          </cell>
          <cell r="H167">
            <v>392422</v>
          </cell>
          <cell r="K167">
            <v>6</v>
          </cell>
          <cell r="L167" t="str">
            <v>ESTRUCTURAS Y DRENAJES</v>
          </cell>
          <cell r="M167" t="str">
            <v>Concreto estructural</v>
          </cell>
        </row>
        <row r="168">
          <cell r="A168" t="str">
            <v>630.7</v>
          </cell>
          <cell r="B168" t="str">
            <v>630-07</v>
          </cell>
          <cell r="C168" t="str">
            <v>3.6.6.6.47</v>
          </cell>
          <cell r="D168" t="str">
            <v>3.6.6.6.47</v>
          </cell>
          <cell r="E168" t="str">
            <v xml:space="preserve">Concreto Clase G </v>
          </cell>
          <cell r="F168" t="str">
            <v>M3</v>
          </cell>
          <cell r="G168">
            <v>1</v>
          </cell>
          <cell r="H168">
            <v>328306</v>
          </cell>
          <cell r="K168">
            <v>6</v>
          </cell>
          <cell r="L168" t="str">
            <v>ESTRUCTURAS Y DRENAJES</v>
          </cell>
          <cell r="M168" t="str">
            <v>Concreto estructural</v>
          </cell>
        </row>
        <row r="169">
          <cell r="A169" t="str">
            <v>633.1P</v>
          </cell>
          <cell r="B169" t="str">
            <v>633-P</v>
          </cell>
          <cell r="C169">
            <v>0</v>
          </cell>
          <cell r="D169" t="e">
            <v>#N/A</v>
          </cell>
          <cell r="E169" t="str">
            <v>Mortero 1:3</v>
          </cell>
          <cell r="F169" t="str">
            <v>M3</v>
          </cell>
          <cell r="G169">
            <v>1</v>
          </cell>
          <cell r="H169">
            <v>253355</v>
          </cell>
          <cell r="K169">
            <v>6</v>
          </cell>
          <cell r="L169" t="str">
            <v>ESTRUCTURAS Y DRENAJES</v>
          </cell>
          <cell r="M169" t="str">
            <v>Concreto estructural</v>
          </cell>
        </row>
        <row r="170">
          <cell r="A170" t="str">
            <v>633.2P</v>
          </cell>
          <cell r="B170" t="str">
            <v>633-P</v>
          </cell>
          <cell r="C170">
            <v>0</v>
          </cell>
          <cell r="D170" t="e">
            <v>#N/A</v>
          </cell>
          <cell r="E170" t="str">
            <v>Mortero epoxico</v>
          </cell>
          <cell r="F170" t="str">
            <v>M2</v>
          </cell>
          <cell r="G170">
            <v>1</v>
          </cell>
          <cell r="H170">
            <v>226553</v>
          </cell>
          <cell r="K170">
            <v>0</v>
          </cell>
          <cell r="L170">
            <v>0</v>
          </cell>
          <cell r="M170">
            <v>0</v>
          </cell>
        </row>
        <row r="171">
          <cell r="A171" t="str">
            <v>632.1</v>
          </cell>
          <cell r="B171" t="str">
            <v>632-07</v>
          </cell>
          <cell r="C171">
            <v>0</v>
          </cell>
          <cell r="D171" t="str">
            <v>3.6.6.7.1</v>
          </cell>
          <cell r="E171" t="str">
            <v xml:space="preserve">Baranda de concreto </v>
          </cell>
          <cell r="F171" t="str">
            <v>M</v>
          </cell>
          <cell r="G171">
            <v>0</v>
          </cell>
          <cell r="H171">
            <v>0</v>
          </cell>
          <cell r="K171">
            <v>6</v>
          </cell>
          <cell r="L171" t="str">
            <v>ESTRUCTURAS Y DRENAJES</v>
          </cell>
          <cell r="M171" t="str">
            <v>Barandas de concreto</v>
          </cell>
        </row>
        <row r="172">
          <cell r="A172" t="str">
            <v>651.1P</v>
          </cell>
          <cell r="B172" t="str">
            <v>651-P</v>
          </cell>
          <cell r="C172">
            <v>0</v>
          </cell>
          <cell r="D172" t="str">
            <v>3.6.7.5</v>
          </cell>
          <cell r="E172" t="str">
            <v>Baranda metálica para tráfio peatonal</v>
          </cell>
          <cell r="F172" t="str">
            <v>M</v>
          </cell>
          <cell r="G172">
            <v>1</v>
          </cell>
          <cell r="H172">
            <v>231186</v>
          </cell>
          <cell r="K172">
            <v>6</v>
          </cell>
          <cell r="L172" t="str">
            <v>ESTRUCTURAS Y DRENAJES</v>
          </cell>
          <cell r="M172" t="str">
            <v>Barandas metálicas</v>
          </cell>
        </row>
        <row r="173">
          <cell r="A173" t="str">
            <v>651.2P</v>
          </cell>
          <cell r="B173" t="str">
            <v>651-P</v>
          </cell>
          <cell r="C173">
            <v>0</v>
          </cell>
          <cell r="D173" t="str">
            <v>3.6.7.5.1</v>
          </cell>
          <cell r="E173" t="str">
            <v>Baranda metálica para tráfico vehicular</v>
          </cell>
          <cell r="F173" t="str">
            <v>M</v>
          </cell>
          <cell r="G173">
            <v>1</v>
          </cell>
          <cell r="H173">
            <v>480537</v>
          </cell>
          <cell r="K173">
            <v>6</v>
          </cell>
          <cell r="L173" t="str">
            <v>ESTRUCTURAS Y DRENAJES</v>
          </cell>
          <cell r="M173" t="str">
            <v>Barandas metálicas</v>
          </cell>
        </row>
        <row r="174">
          <cell r="A174" t="str">
            <v>640.1</v>
          </cell>
          <cell r="B174" t="str">
            <v>640-07</v>
          </cell>
          <cell r="C174" t="str">
            <v>3.6.6.8.3</v>
          </cell>
          <cell r="D174" t="str">
            <v>3.6.6.8.1 </v>
          </cell>
          <cell r="E174" t="str">
            <v xml:space="preserve">Acero de refuerzo fy 4,2 MPa </v>
          </cell>
          <cell r="F174" t="str">
            <v>Kg</v>
          </cell>
          <cell r="G174">
            <v>1</v>
          </cell>
          <cell r="H174">
            <v>4213</v>
          </cell>
          <cell r="K174">
            <v>6</v>
          </cell>
          <cell r="L174" t="str">
            <v>ESTRUCTURAS Y DRENAJES</v>
          </cell>
          <cell r="M174" t="str">
            <v>Acero de refuerzo</v>
          </cell>
        </row>
        <row r="175">
          <cell r="A175" t="str">
            <v>640.2</v>
          </cell>
          <cell r="B175" t="str">
            <v>640-07</v>
          </cell>
          <cell r="C175">
            <v>0</v>
          </cell>
          <cell r="D175" t="str">
            <v> 3.6.6.8.2 </v>
          </cell>
          <cell r="E175" t="str">
            <v xml:space="preserve">Malla de refuerzo fy ___ MPa </v>
          </cell>
          <cell r="F175" t="str">
            <v>Kg</v>
          </cell>
          <cell r="G175">
            <v>0</v>
          </cell>
          <cell r="H175">
            <v>0</v>
          </cell>
          <cell r="K175">
            <v>6</v>
          </cell>
          <cell r="L175" t="str">
            <v>ESTRUCTURAS Y DRENAJES</v>
          </cell>
          <cell r="M175" t="str">
            <v>Acero de refuerzo</v>
          </cell>
        </row>
        <row r="176">
          <cell r="A176" t="str">
            <v>641.1</v>
          </cell>
          <cell r="B176" t="str">
            <v>641-07</v>
          </cell>
          <cell r="C176">
            <v>0</v>
          </cell>
          <cell r="D176" t="str">
            <v>3.6.6.9.1</v>
          </cell>
          <cell r="E176" t="str">
            <v xml:space="preserve">Acero de preesfuerzo </v>
          </cell>
          <cell r="F176" t="str">
            <v>Ton-M</v>
          </cell>
          <cell r="G176">
            <v>0</v>
          </cell>
          <cell r="H176">
            <v>0</v>
          </cell>
          <cell r="K176">
            <v>6</v>
          </cell>
          <cell r="L176" t="str">
            <v>ESTRUCTURAS Y DRENAJES</v>
          </cell>
          <cell r="M176" t="str">
            <v>Acero de preesfuerzo</v>
          </cell>
        </row>
        <row r="177">
          <cell r="A177" t="str">
            <v>641.2</v>
          </cell>
          <cell r="B177" t="str">
            <v>641-07</v>
          </cell>
          <cell r="C177">
            <v>0</v>
          </cell>
          <cell r="D177" t="str">
            <v>3.6.6.9</v>
          </cell>
          <cell r="E177" t="str">
            <v xml:space="preserve">Acero de preesfuerzo </v>
          </cell>
          <cell r="F177" t="str">
            <v>Kg</v>
          </cell>
          <cell r="G177">
            <v>0</v>
          </cell>
          <cell r="H177">
            <v>0</v>
          </cell>
          <cell r="K177">
            <v>6</v>
          </cell>
          <cell r="L177" t="str">
            <v>ESTRUCTURAS Y DRENAJES</v>
          </cell>
          <cell r="M177" t="str">
            <v>Acero de preesfuerzo</v>
          </cell>
        </row>
        <row r="178">
          <cell r="A178" t="str">
            <v>642.1</v>
          </cell>
          <cell r="B178" t="str">
            <v>642-07</v>
          </cell>
          <cell r="C178">
            <v>0</v>
          </cell>
          <cell r="D178" t="str">
            <v>3.6.6.10.1</v>
          </cell>
          <cell r="E178" t="str">
            <v xml:space="preserve">Apoyo elastomérico </v>
          </cell>
          <cell r="F178" t="str">
            <v>U</v>
          </cell>
          <cell r="G178">
            <v>0</v>
          </cell>
          <cell r="H178">
            <v>0</v>
          </cell>
          <cell r="K178">
            <v>6</v>
          </cell>
          <cell r="L178" t="str">
            <v>ESTRUCTURAS Y DRENAJES</v>
          </cell>
          <cell r="M178" t="str">
            <v>Apoyos y sellos para juntas de puentes</v>
          </cell>
        </row>
        <row r="179">
          <cell r="A179" t="str">
            <v>642.2</v>
          </cell>
          <cell r="B179" t="str">
            <v>642-07</v>
          </cell>
          <cell r="C179">
            <v>0</v>
          </cell>
          <cell r="D179" t="str">
            <v>3.6.6.10.2</v>
          </cell>
          <cell r="E179" t="str">
            <v xml:space="preserve">Sello para juntas de puentes </v>
          </cell>
          <cell r="F179" t="str">
            <v>M</v>
          </cell>
          <cell r="G179">
            <v>2</v>
          </cell>
          <cell r="H179">
            <v>43752</v>
          </cell>
          <cell r="K179">
            <v>6</v>
          </cell>
          <cell r="L179" t="str">
            <v>ESTRUCTURAS Y DRENAJES</v>
          </cell>
          <cell r="M179" t="str">
            <v>Apoyos y sellos para juntas de puentes</v>
          </cell>
        </row>
        <row r="180">
          <cell r="A180" t="str">
            <v>650.1</v>
          </cell>
          <cell r="B180" t="str">
            <v>650-07</v>
          </cell>
          <cell r="C180">
            <v>0</v>
          </cell>
          <cell r="D180" t="str">
            <v>3.6.6.11.1</v>
          </cell>
          <cell r="E180" t="str">
            <v xml:space="preserve">Diseño y fabricación de estructura metálica </v>
          </cell>
          <cell r="F180" t="str">
            <v>Kg</v>
          </cell>
          <cell r="G180">
            <v>0</v>
          </cell>
          <cell r="H180">
            <v>0</v>
          </cell>
          <cell r="K180">
            <v>6</v>
          </cell>
          <cell r="L180" t="str">
            <v>ESTRUCTURAS Y DRENAJES</v>
          </cell>
          <cell r="M180" t="str">
            <v>Estructuras de acero</v>
          </cell>
        </row>
        <row r="181">
          <cell r="A181" t="str">
            <v>650.2</v>
          </cell>
          <cell r="B181" t="str">
            <v>650-07</v>
          </cell>
          <cell r="C181">
            <v>0</v>
          </cell>
          <cell r="D181" t="str">
            <v>3.6.6.11.2</v>
          </cell>
          <cell r="E181" t="str">
            <v xml:space="preserve">Fabricación de la estructura metálica </v>
          </cell>
          <cell r="F181" t="str">
            <v>Kg</v>
          </cell>
          <cell r="G181">
            <v>0</v>
          </cell>
          <cell r="H181">
            <v>0</v>
          </cell>
          <cell r="K181">
            <v>6</v>
          </cell>
          <cell r="L181" t="str">
            <v>ESTRUCTURAS Y DRENAJES</v>
          </cell>
          <cell r="M181" t="str">
            <v>Estructuras de acero</v>
          </cell>
        </row>
        <row r="182">
          <cell r="A182" t="str">
            <v>650.3</v>
          </cell>
          <cell r="B182" t="str">
            <v>650-07</v>
          </cell>
          <cell r="C182">
            <v>0</v>
          </cell>
          <cell r="D182" t="str">
            <v>3.6.6.11.7</v>
          </cell>
          <cell r="E182" t="str">
            <v xml:space="preserve">Transporte de estructura metálica </v>
          </cell>
          <cell r="F182" t="str">
            <v>Kg</v>
          </cell>
          <cell r="G182">
            <v>0</v>
          </cell>
          <cell r="H182">
            <v>0</v>
          </cell>
          <cell r="K182">
            <v>6</v>
          </cell>
          <cell r="L182" t="str">
            <v>ESTRUCTURAS Y DRENAJES</v>
          </cell>
          <cell r="M182" t="str">
            <v>Estructuras de acero</v>
          </cell>
        </row>
        <row r="183">
          <cell r="A183" t="str">
            <v>650.4</v>
          </cell>
          <cell r="B183" t="str">
            <v>650-07</v>
          </cell>
          <cell r="C183">
            <v>0</v>
          </cell>
          <cell r="D183" t="str">
            <v>3.6.6.11.6</v>
          </cell>
          <cell r="E183" t="str">
            <v xml:space="preserve">Montaje y pintura de estructura metálica </v>
          </cell>
          <cell r="F183" t="str">
            <v>Kg</v>
          </cell>
          <cell r="G183">
            <v>0</v>
          </cell>
          <cell r="H183">
            <v>1296</v>
          </cell>
          <cell r="K183">
            <v>6</v>
          </cell>
          <cell r="L183" t="str">
            <v>ESTRUCTURAS Y DRENAJES</v>
          </cell>
          <cell r="M183" t="str">
            <v>Estructuras de acero</v>
          </cell>
        </row>
        <row r="184">
          <cell r="A184" t="str">
            <v>660.1</v>
          </cell>
          <cell r="B184" t="str">
            <v>660-07</v>
          </cell>
          <cell r="C184">
            <v>0</v>
          </cell>
          <cell r="D184" t="str">
            <v>3.6.6.12.9 </v>
          </cell>
          <cell r="E184" t="str">
            <v xml:space="preserve">Tubería de concreto simple de diámetro 450 mm </v>
          </cell>
          <cell r="F184" t="str">
            <v>M</v>
          </cell>
          <cell r="G184">
            <v>0</v>
          </cell>
          <cell r="H184">
            <v>0</v>
          </cell>
          <cell r="K184">
            <v>6</v>
          </cell>
          <cell r="L184" t="str">
            <v>ESTRUCTURAS Y DRENAJES</v>
          </cell>
          <cell r="M184" t="str">
            <v>Tubería de concreto simple</v>
          </cell>
        </row>
        <row r="185">
          <cell r="A185" t="str">
            <v>660.2</v>
          </cell>
          <cell r="B185" t="str">
            <v>660-07</v>
          </cell>
          <cell r="C185">
            <v>0</v>
          </cell>
          <cell r="D185" t="str">
            <v>3.6.6.12.8</v>
          </cell>
          <cell r="E185" t="str">
            <v xml:space="preserve">Tubería de concreto simple de diámetro 500 mm </v>
          </cell>
          <cell r="F185" t="str">
            <v>M</v>
          </cell>
          <cell r="G185">
            <v>0</v>
          </cell>
          <cell r="H185">
            <v>0</v>
          </cell>
          <cell r="K185">
            <v>6</v>
          </cell>
          <cell r="L185" t="str">
            <v>ESTRUCTURAS Y DRENAJES</v>
          </cell>
          <cell r="M185" t="str">
            <v>Tubería de concreto simple</v>
          </cell>
        </row>
        <row r="186">
          <cell r="A186" t="str">
            <v>660.3</v>
          </cell>
          <cell r="B186" t="str">
            <v>660-07</v>
          </cell>
          <cell r="C186">
            <v>0</v>
          </cell>
          <cell r="D186" t="str">
            <v>3.6.6.12.9</v>
          </cell>
          <cell r="E186" t="str">
            <v xml:space="preserve">Tubería de concreto simple de diámetro 600 mm </v>
          </cell>
          <cell r="F186" t="str">
            <v>M</v>
          </cell>
          <cell r="G186">
            <v>0</v>
          </cell>
          <cell r="H186">
            <v>0</v>
          </cell>
          <cell r="K186">
            <v>6</v>
          </cell>
          <cell r="L186" t="str">
            <v>ESTRUCTURAS Y DRENAJES</v>
          </cell>
          <cell r="M186" t="str">
            <v>Tubería de concreto simple</v>
          </cell>
        </row>
        <row r="187">
          <cell r="A187" t="str">
            <v>661.1</v>
          </cell>
          <cell r="B187" t="str">
            <v>661-07</v>
          </cell>
          <cell r="C187">
            <v>0</v>
          </cell>
          <cell r="D187" t="str">
            <v>3.6.6.13.4</v>
          </cell>
          <cell r="E187" t="str">
            <v>Tubería de concreto reforzado de 900 mm de diámetro interior</v>
          </cell>
          <cell r="F187" t="str">
            <v>M</v>
          </cell>
          <cell r="G187">
            <v>1</v>
          </cell>
          <cell r="H187">
            <v>774714</v>
          </cell>
          <cell r="K187">
            <v>6</v>
          </cell>
          <cell r="L187" t="str">
            <v>ESTRUCTURAS Y DRENAJES</v>
          </cell>
          <cell r="M187" t="str">
            <v>Tubería de concreto reforzado</v>
          </cell>
        </row>
        <row r="188">
          <cell r="A188" t="str">
            <v>662.1</v>
          </cell>
          <cell r="B188" t="str">
            <v>662-07</v>
          </cell>
          <cell r="C188">
            <v>0</v>
          </cell>
          <cell r="D188" t="str">
            <v>3.3.14.19.1</v>
          </cell>
          <cell r="E188" t="str">
            <v xml:space="preserve">Tubería corrugada de acero galvanizado, de lámina calibre ___ y diámetro (mm) </v>
          </cell>
          <cell r="F188" t="str">
            <v>M</v>
          </cell>
          <cell r="G188">
            <v>0</v>
          </cell>
          <cell r="H188">
            <v>0</v>
          </cell>
          <cell r="K188">
            <v>6</v>
          </cell>
          <cell r="L188" t="str">
            <v>ESTRUCTURAS Y DRENAJES</v>
          </cell>
          <cell r="M188" t="str">
            <v>Tubería metálica corrugada</v>
          </cell>
        </row>
        <row r="189">
          <cell r="A189" t="str">
            <v>662.2</v>
          </cell>
          <cell r="B189" t="str">
            <v>662-07</v>
          </cell>
          <cell r="C189">
            <v>0</v>
          </cell>
          <cell r="D189" t="str">
            <v>3.6.6.14</v>
          </cell>
          <cell r="E189" t="str">
            <v xml:space="preserve">Tubería corrugada de acero con recubrimiento bituminoso, de lámina calibre ___ y diámetro ___ (mm) </v>
          </cell>
          <cell r="F189" t="str">
            <v>M</v>
          </cell>
          <cell r="G189">
            <v>0</v>
          </cell>
          <cell r="H189">
            <v>0</v>
          </cell>
          <cell r="K189">
            <v>6</v>
          </cell>
          <cell r="L189" t="str">
            <v>ESTRUCTURAS Y DRENAJES</v>
          </cell>
          <cell r="M189" t="str">
            <v>Tubería metálica corrugada</v>
          </cell>
        </row>
        <row r="190">
          <cell r="A190" t="str">
            <v>670.1</v>
          </cell>
          <cell r="B190" t="str">
            <v>670-07</v>
          </cell>
          <cell r="C190">
            <v>0</v>
          </cell>
          <cell r="D190" t="str">
            <v>3.6.6.15.2</v>
          </cell>
          <cell r="E190" t="str">
            <v xml:space="preserve">Disipadores de energía y sedimentadores en gaviones. </v>
          </cell>
          <cell r="F190" t="str">
            <v>M3</v>
          </cell>
          <cell r="G190">
            <v>0</v>
          </cell>
          <cell r="H190">
            <v>0</v>
          </cell>
          <cell r="K190">
            <v>6</v>
          </cell>
          <cell r="L190" t="str">
            <v>ESTRUCTURAS Y DRENAJES</v>
          </cell>
          <cell r="M190" t="str">
            <v>Disipadores de energía y sedimentadores</v>
          </cell>
        </row>
        <row r="191">
          <cell r="A191" t="str">
            <v>670.2</v>
          </cell>
          <cell r="B191" t="str">
            <v>670-07</v>
          </cell>
          <cell r="C191">
            <v>0</v>
          </cell>
          <cell r="D191" t="str">
            <v>3.6.6.15.2</v>
          </cell>
          <cell r="E191" t="str">
            <v>Disipadores de energía y sedimentadores en concreto ciclópeo.</v>
          </cell>
          <cell r="F191" t="str">
            <v>M3</v>
          </cell>
          <cell r="G191">
            <v>1</v>
          </cell>
          <cell r="H191">
            <v>392299</v>
          </cell>
          <cell r="K191">
            <v>6</v>
          </cell>
          <cell r="L191" t="str">
            <v>ESTRUCTURAS Y DRENAJES</v>
          </cell>
          <cell r="M191" t="str">
            <v>Disipadores de energía y sedimentadores</v>
          </cell>
        </row>
        <row r="192">
          <cell r="A192" t="str">
            <v>671.1</v>
          </cell>
          <cell r="B192" t="str">
            <v>671-07</v>
          </cell>
          <cell r="C192">
            <v>0</v>
          </cell>
          <cell r="D192" t="str">
            <v>3.6.6.16.1</v>
          </cell>
          <cell r="E192" t="str">
            <v xml:space="preserve">Cuneta de concreto fundida en el lugar </v>
          </cell>
          <cell r="F192" t="str">
            <v>M3</v>
          </cell>
          <cell r="G192">
            <v>1</v>
          </cell>
          <cell r="H192">
            <v>473032</v>
          </cell>
          <cell r="I192">
            <v>0</v>
          </cell>
          <cell r="K192">
            <v>6</v>
          </cell>
          <cell r="L192" t="str">
            <v>ESTRUCTURAS Y DRENAJES</v>
          </cell>
          <cell r="M192" t="str">
            <v>Cunetas revestidas en concreto</v>
          </cell>
        </row>
        <row r="193">
          <cell r="A193" t="str">
            <v>671.2</v>
          </cell>
          <cell r="B193" t="str">
            <v>671-07</v>
          </cell>
          <cell r="C193">
            <v>0</v>
          </cell>
          <cell r="D193" t="str">
            <v> 3.6.6.16.8</v>
          </cell>
          <cell r="E193" t="str">
            <v xml:space="preserve">Cuneta prefabricada de concreto </v>
          </cell>
          <cell r="F193" t="str">
            <v>M</v>
          </cell>
          <cell r="G193">
            <v>0</v>
          </cell>
          <cell r="H193">
            <v>0</v>
          </cell>
          <cell r="I193">
            <v>0</v>
          </cell>
          <cell r="K193">
            <v>6</v>
          </cell>
          <cell r="L193" t="str">
            <v>ESTRUCTURAS Y DRENAJES</v>
          </cell>
          <cell r="M193" t="str">
            <v>Cunetas revestidas en concreto</v>
          </cell>
        </row>
        <row r="194">
          <cell r="A194" t="str">
            <v>672.1</v>
          </cell>
          <cell r="B194" t="str">
            <v>672-07</v>
          </cell>
          <cell r="C194" t="str">
            <v>3.6.6.17.21</v>
          </cell>
          <cell r="D194" t="str">
            <v>3.6.6.19.2</v>
          </cell>
          <cell r="E194" t="str">
            <v>Bordillo de concreto</v>
          </cell>
          <cell r="F194" t="str">
            <v>M</v>
          </cell>
          <cell r="G194">
            <v>1</v>
          </cell>
          <cell r="H194">
            <v>56934</v>
          </cell>
          <cell r="I194">
            <v>0</v>
          </cell>
          <cell r="K194">
            <v>6</v>
          </cell>
          <cell r="L194" t="str">
            <v>ESTRUCTURAS Y DRENAJES</v>
          </cell>
          <cell r="M194" t="str">
            <v>Bordillos de concreto</v>
          </cell>
        </row>
        <row r="195">
          <cell r="A195" t="str">
            <v>673.1</v>
          </cell>
          <cell r="B195" t="str">
            <v>673-07</v>
          </cell>
          <cell r="C195">
            <v>0</v>
          </cell>
          <cell r="D195" t="str">
            <v>3.6.6.19.2</v>
          </cell>
          <cell r="E195" t="str">
            <v>Material granular filtrante</v>
          </cell>
          <cell r="F195" t="str">
            <v>M3</v>
          </cell>
          <cell r="G195">
            <v>1</v>
          </cell>
          <cell r="H195">
            <v>109330</v>
          </cell>
          <cell r="I195">
            <v>0</v>
          </cell>
          <cell r="K195">
            <v>6</v>
          </cell>
          <cell r="L195" t="str">
            <v>ESTRUCTURAS Y DRENAJES</v>
          </cell>
          <cell r="M195" t="str">
            <v>Subdrenes con geotextil y material granular</v>
          </cell>
        </row>
        <row r="196">
          <cell r="A196" t="str">
            <v>673.2</v>
          </cell>
          <cell r="B196" t="str">
            <v>673-07</v>
          </cell>
          <cell r="C196">
            <v>0</v>
          </cell>
          <cell r="D196" t="str">
            <v> 3.6.8.2.4 </v>
          </cell>
          <cell r="E196" t="str">
            <v>Geotextil</v>
          </cell>
          <cell r="F196" t="str">
            <v>M2</v>
          </cell>
          <cell r="G196">
            <v>1</v>
          </cell>
          <cell r="H196">
            <v>7062</v>
          </cell>
          <cell r="I196">
            <v>0</v>
          </cell>
          <cell r="K196">
            <v>6</v>
          </cell>
          <cell r="L196" t="str">
            <v>ESTRUCTURAS Y DRENAJES</v>
          </cell>
          <cell r="M196" t="str">
            <v>Subdrenes con geotextil y material granular</v>
          </cell>
        </row>
        <row r="197">
          <cell r="A197" t="str">
            <v>673.3</v>
          </cell>
          <cell r="B197" t="str">
            <v>673-07</v>
          </cell>
          <cell r="C197">
            <v>0</v>
          </cell>
          <cell r="D197" t="str">
            <v>3.6.8.1.2</v>
          </cell>
          <cell r="E197" t="str">
            <v>Material de cobertura</v>
          </cell>
          <cell r="F197" t="str">
            <v>M3</v>
          </cell>
          <cell r="G197">
            <v>1</v>
          </cell>
          <cell r="H197">
            <v>132077</v>
          </cell>
          <cell r="I197">
            <v>0</v>
          </cell>
          <cell r="K197">
            <v>6</v>
          </cell>
          <cell r="L197" t="str">
            <v>ESTRUCTURAS Y DRENAJES</v>
          </cell>
          <cell r="M197" t="str">
            <v>Subdrenes con geotextil y material granular</v>
          </cell>
        </row>
        <row r="198">
          <cell r="A198" t="str">
            <v>674.1</v>
          </cell>
          <cell r="B198" t="str">
            <v>674-07</v>
          </cell>
          <cell r="C198">
            <v>0</v>
          </cell>
          <cell r="D198" t="str">
            <v>3.6.6.20.1</v>
          </cell>
          <cell r="E198" t="str">
            <v>Dren horizontal de longitud menor o igual a diez (10) metros.</v>
          </cell>
          <cell r="F198" t="str">
            <v>Ml</v>
          </cell>
          <cell r="G198">
            <v>0</v>
          </cell>
          <cell r="H198">
            <v>0</v>
          </cell>
          <cell r="K198">
            <v>6</v>
          </cell>
          <cell r="L198" t="str">
            <v>ESTRUCTURAS Y DRENAJES</v>
          </cell>
          <cell r="M198" t="str">
            <v>Drenes horizontales en taludes</v>
          </cell>
        </row>
        <row r="199">
          <cell r="A199" t="str">
            <v>674.2</v>
          </cell>
          <cell r="B199" t="str">
            <v>674-07</v>
          </cell>
          <cell r="C199">
            <v>0</v>
          </cell>
          <cell r="D199" t="str">
            <v>3.6.6.20.2</v>
          </cell>
          <cell r="E199" t="str">
            <v xml:space="preserve">Dren horizontal de longitud mayor a diez (10) metros. </v>
          </cell>
          <cell r="F199" t="str">
            <v>Ml</v>
          </cell>
          <cell r="G199">
            <v>0</v>
          </cell>
          <cell r="H199">
            <v>0</v>
          </cell>
          <cell r="K199">
            <v>6</v>
          </cell>
          <cell r="L199" t="str">
            <v>ESTRUCTURAS Y DRENAJES</v>
          </cell>
          <cell r="M199" t="str">
            <v>Drenes horizontales en taludes</v>
          </cell>
        </row>
        <row r="200">
          <cell r="A200" t="str">
            <v>680.1</v>
          </cell>
          <cell r="B200" t="str">
            <v>680-07</v>
          </cell>
          <cell r="C200">
            <v>0</v>
          </cell>
          <cell r="D200" t="str">
            <v>3.6.6.20.1</v>
          </cell>
          <cell r="E200" t="str">
            <v xml:space="preserve">Escamas en concreto </v>
          </cell>
          <cell r="F200" t="str">
            <v>M2</v>
          </cell>
          <cell r="G200">
            <v>0</v>
          </cell>
          <cell r="H200">
            <v>0</v>
          </cell>
          <cell r="K200">
            <v>6</v>
          </cell>
          <cell r="L200" t="str">
            <v>ESTRUCTURAS Y DRENAJES</v>
          </cell>
          <cell r="M200" t="str">
            <v>Tierra armada</v>
          </cell>
        </row>
        <row r="201">
          <cell r="A201" t="str">
            <v>680.2</v>
          </cell>
          <cell r="B201" t="str">
            <v>680-07</v>
          </cell>
          <cell r="C201">
            <v>0</v>
          </cell>
          <cell r="D201" t="str">
            <v>3.6.6.20.2</v>
          </cell>
          <cell r="E201" t="str">
            <v xml:space="preserve">Armadura galvanizada </v>
          </cell>
          <cell r="F201" t="str">
            <v>M</v>
          </cell>
          <cell r="G201">
            <v>2</v>
          </cell>
          <cell r="H201">
            <v>0</v>
          </cell>
          <cell r="K201">
            <v>6</v>
          </cell>
          <cell r="L201" t="str">
            <v>ESTRUCTURAS Y DRENAJES</v>
          </cell>
          <cell r="M201" t="str">
            <v>Tierra armada</v>
          </cell>
        </row>
        <row r="202">
          <cell r="A202" t="str">
            <v>680.3</v>
          </cell>
          <cell r="B202" t="str">
            <v>680-07</v>
          </cell>
          <cell r="C202">
            <v>0</v>
          </cell>
          <cell r="D202" t="str">
            <v>3.6.6.20.3</v>
          </cell>
          <cell r="E202" t="str">
            <v xml:space="preserve">Relleno granular para tierra armada </v>
          </cell>
          <cell r="F202" t="str">
            <v>M3</v>
          </cell>
          <cell r="G202">
            <v>0</v>
          </cell>
          <cell r="H202">
            <v>0</v>
          </cell>
          <cell r="K202">
            <v>6</v>
          </cell>
          <cell r="L202" t="str">
            <v>ESTRUCTURAS Y DRENAJES</v>
          </cell>
          <cell r="M202" t="str">
            <v>Tierra armada</v>
          </cell>
        </row>
        <row r="203">
          <cell r="A203" t="str">
            <v>681.1</v>
          </cell>
          <cell r="B203" t="str">
            <v>681-07</v>
          </cell>
          <cell r="C203" t="str">
            <v>3.6.6.21.1</v>
          </cell>
          <cell r="D203" t="str">
            <v xml:space="preserve">3.6.6.21.1  </v>
          </cell>
          <cell r="E203" t="str">
            <v xml:space="preserve">Gavión </v>
          </cell>
          <cell r="F203" t="str">
            <v>M3</v>
          </cell>
          <cell r="G203">
            <v>1</v>
          </cell>
          <cell r="H203">
            <v>199262</v>
          </cell>
          <cell r="K203">
            <v>6</v>
          </cell>
          <cell r="L203" t="str">
            <v>ESTRUCTURAS Y DRENAJES</v>
          </cell>
          <cell r="M203" t="str">
            <v>Gaviones</v>
          </cell>
        </row>
        <row r="204">
          <cell r="A204" t="str">
            <v>681.2P</v>
          </cell>
          <cell r="B204" t="str">
            <v>681-P</v>
          </cell>
          <cell r="C204">
            <v>0</v>
          </cell>
          <cell r="D204" t="str">
            <v>3.6.6.21</v>
          </cell>
          <cell r="E204" t="str">
            <v>Remoción de gaviones</v>
          </cell>
          <cell r="F204" t="str">
            <v>M3</v>
          </cell>
          <cell r="G204">
            <v>0</v>
          </cell>
          <cell r="H204">
            <v>30996</v>
          </cell>
          <cell r="K204">
            <v>0</v>
          </cell>
          <cell r="L204">
            <v>0</v>
          </cell>
          <cell r="M204">
            <v>0</v>
          </cell>
        </row>
        <row r="205">
          <cell r="A205" t="str">
            <v>681.1P</v>
          </cell>
          <cell r="B205" t="str">
            <v>681-P</v>
          </cell>
          <cell r="C205">
            <v>0</v>
          </cell>
          <cell r="D205" t="str">
            <v>3.6.6.21</v>
          </cell>
          <cell r="E205" t="str">
            <v>Reconstrucción de gaviones</v>
          </cell>
          <cell r="F205" t="str">
            <v>M3</v>
          </cell>
          <cell r="G205">
            <v>1</v>
          </cell>
          <cell r="H205">
            <v>99091</v>
          </cell>
          <cell r="K205">
            <v>6</v>
          </cell>
          <cell r="L205" t="str">
            <v>ESTRUCTURAS Y DRENAJES</v>
          </cell>
          <cell r="M205" t="str">
            <v>Gaviones</v>
          </cell>
        </row>
        <row r="206">
          <cell r="A206" t="str">
            <v>682.1</v>
          </cell>
          <cell r="B206" t="str">
            <v>682-07</v>
          </cell>
          <cell r="C206">
            <v>0</v>
          </cell>
          <cell r="D206" t="str">
            <v>3.2.7.5.3</v>
          </cell>
          <cell r="E206" t="str">
            <v xml:space="preserve">Colchogavión </v>
          </cell>
          <cell r="F206" t="str">
            <v>M3</v>
          </cell>
          <cell r="G206">
            <v>0</v>
          </cell>
          <cell r="H206">
            <v>0</v>
          </cell>
          <cell r="K206">
            <v>6</v>
          </cell>
          <cell r="L206" t="str">
            <v>ESTRUCTURAS Y DRENAJES</v>
          </cell>
          <cell r="M206" t="str">
            <v>Colchogaviones</v>
          </cell>
        </row>
        <row r="207">
          <cell r="A207" t="str">
            <v>674.1P</v>
          </cell>
          <cell r="B207" t="str">
            <v>674-P</v>
          </cell>
          <cell r="C207">
            <v>0</v>
          </cell>
          <cell r="D207" t="str">
            <v>3.6.6.20.1</v>
          </cell>
          <cell r="E207" t="str">
            <v>Drenes horizontales Tubería perforada de 2" sin clasificar</v>
          </cell>
          <cell r="F207" t="str">
            <v>Ml</v>
          </cell>
          <cell r="G207">
            <v>2</v>
          </cell>
          <cell r="H207">
            <v>152231</v>
          </cell>
          <cell r="K207">
            <v>0</v>
          </cell>
          <cell r="L207">
            <v>0</v>
          </cell>
          <cell r="M207">
            <v>0</v>
          </cell>
        </row>
        <row r="208">
          <cell r="A208" t="str">
            <v>690.1</v>
          </cell>
          <cell r="B208" t="str">
            <v>690-07</v>
          </cell>
          <cell r="C208">
            <v>0</v>
          </cell>
          <cell r="D208" t="str">
            <v>3.6.7.1.1</v>
          </cell>
          <cell r="E208" t="str">
            <v xml:space="preserve">Impermeabilización de estructuras </v>
          </cell>
          <cell r="F208" t="str">
            <v>M</v>
          </cell>
          <cell r="G208">
            <v>2</v>
          </cell>
          <cell r="H208">
            <v>0</v>
          </cell>
          <cell r="K208">
            <v>6</v>
          </cell>
          <cell r="L208" t="str">
            <v>ESTRUCTURAS Y DRENAJES</v>
          </cell>
          <cell r="M208" t="str">
            <v>Impermeabilización de estructuras</v>
          </cell>
        </row>
        <row r="209">
          <cell r="A209" t="str">
            <v>692.1P</v>
          </cell>
          <cell r="B209" t="str">
            <v>692-P</v>
          </cell>
          <cell r="C209">
            <v>0</v>
          </cell>
          <cell r="D209" t="e">
            <v>#N/A</v>
          </cell>
          <cell r="E209" t="str">
            <v>Pintura de acabado en estructuras</v>
          </cell>
          <cell r="F209" t="str">
            <v>M2</v>
          </cell>
          <cell r="G209">
            <v>1</v>
          </cell>
          <cell r="H209">
            <v>13579</v>
          </cell>
          <cell r="K209">
            <v>6</v>
          </cell>
          <cell r="L209" t="str">
            <v>ESTRUCTURAS Y DRENAJES</v>
          </cell>
          <cell r="M209" t="str">
            <v>Pintura de Acabado</v>
          </cell>
        </row>
        <row r="210">
          <cell r="A210" t="str">
            <v>693.1P</v>
          </cell>
          <cell r="B210" t="str">
            <v>693-P</v>
          </cell>
          <cell r="C210">
            <v>0</v>
          </cell>
          <cell r="D210" t="e">
            <v>#N/A</v>
          </cell>
          <cell r="E210" t="str">
            <v>Capa intermedia con epoxiamida</v>
          </cell>
          <cell r="F210" t="str">
            <v>M2</v>
          </cell>
          <cell r="G210">
            <v>2</v>
          </cell>
          <cell r="H210">
            <v>17640</v>
          </cell>
          <cell r="K210">
            <v>6</v>
          </cell>
          <cell r="L210" t="str">
            <v>ESTRUCTURAS Y DRENAJES</v>
          </cell>
          <cell r="M210" t="str">
            <v>Pintura de Acabado</v>
          </cell>
        </row>
        <row r="211">
          <cell r="A211" t="str">
            <v>694.1P</v>
          </cell>
          <cell r="B211" t="str">
            <v>694-P</v>
          </cell>
          <cell r="C211">
            <v>0</v>
          </cell>
          <cell r="D211" t="e">
            <v>#N/A</v>
          </cell>
          <cell r="E211" t="str">
            <v>Imprimación con epoxipoliamida</v>
          </cell>
          <cell r="F211" t="str">
            <v>M2</v>
          </cell>
          <cell r="G211">
            <v>2</v>
          </cell>
          <cell r="H211">
            <v>18377</v>
          </cell>
          <cell r="K211">
            <v>6</v>
          </cell>
          <cell r="L211" t="str">
            <v>ESTRUCTURAS Y DRENAJES</v>
          </cell>
          <cell r="M211" t="str">
            <v>Pintura de Acabado</v>
          </cell>
        </row>
        <row r="212">
          <cell r="A212" t="str">
            <v>695.1P</v>
          </cell>
          <cell r="B212" t="str">
            <v>695-P</v>
          </cell>
          <cell r="C212">
            <v>0</v>
          </cell>
          <cell r="D212" t="e">
            <v>#N/A</v>
          </cell>
          <cell r="E212" t="str">
            <v>Limpieza de metal con chorro de arena</v>
          </cell>
          <cell r="F212" t="str">
            <v>M2</v>
          </cell>
          <cell r="G212">
            <v>1</v>
          </cell>
          <cell r="H212">
            <v>35276</v>
          </cell>
          <cell r="K212">
            <v>6</v>
          </cell>
          <cell r="L212" t="str">
            <v>ESTRUCTURAS Y DRENAJES</v>
          </cell>
          <cell r="M212" t="str">
            <v>Limpieza de metal</v>
          </cell>
        </row>
        <row r="213">
          <cell r="A213" t="str">
            <v>700.1</v>
          </cell>
          <cell r="B213" t="str">
            <v>700-07</v>
          </cell>
          <cell r="C213" t="str">
            <v>3.6.7.1.3</v>
          </cell>
          <cell r="D213" t="str">
            <v>3.6.7.1.1</v>
          </cell>
          <cell r="E213" t="str">
            <v xml:space="preserve">Línea de demarcación con pintura en frío </v>
          </cell>
          <cell r="F213" t="str">
            <v>M</v>
          </cell>
          <cell r="G213">
            <v>1</v>
          </cell>
          <cell r="H213">
            <v>1837</v>
          </cell>
          <cell r="K213">
            <v>7</v>
          </cell>
          <cell r="L213" t="str">
            <v>SEÑALIZACIÓN Y SEGURIDAD</v>
          </cell>
          <cell r="M213" t="str">
            <v>Líneas de demarcación y marcas viales</v>
          </cell>
        </row>
        <row r="214">
          <cell r="A214" t="str">
            <v>700.2</v>
          </cell>
          <cell r="B214" t="str">
            <v>700-07</v>
          </cell>
          <cell r="C214" t="str">
            <v>3.6.7.1.7</v>
          </cell>
          <cell r="D214" t="str">
            <v>3.6.7.1.6</v>
          </cell>
          <cell r="E214" t="str">
            <v xml:space="preserve">Línea de demarcación con resina termoplástica </v>
          </cell>
          <cell r="F214" t="str">
            <v>M</v>
          </cell>
          <cell r="G214">
            <v>1</v>
          </cell>
          <cell r="H214">
            <v>7116</v>
          </cell>
          <cell r="K214">
            <v>7</v>
          </cell>
          <cell r="L214" t="str">
            <v>SEÑALIZACIÓN Y SEGURIDAD</v>
          </cell>
          <cell r="M214" t="str">
            <v>Líneas de demarcación y marcas viales</v>
          </cell>
        </row>
        <row r="215">
          <cell r="A215" t="str">
            <v>700.3</v>
          </cell>
          <cell r="B215" t="str">
            <v>700-07</v>
          </cell>
          <cell r="C215" t="str">
            <v>3.6.7.1.4</v>
          </cell>
          <cell r="D215" t="str">
            <v> 3.6.7.1.2</v>
          </cell>
          <cell r="E215" t="str">
            <v xml:space="preserve">Marca vial con pintura en frío </v>
          </cell>
          <cell r="F215" t="str">
            <v>M2</v>
          </cell>
          <cell r="G215">
            <v>2</v>
          </cell>
          <cell r="H215">
            <v>22712</v>
          </cell>
          <cell r="K215">
            <v>7</v>
          </cell>
          <cell r="L215" t="str">
            <v>SEÑALIZACIÓN Y SEGURIDAD</v>
          </cell>
          <cell r="M215" t="str">
            <v>Líneas de demarcación y marcas viales</v>
          </cell>
        </row>
        <row r="216">
          <cell r="A216" t="str">
            <v>700.4</v>
          </cell>
          <cell r="B216" t="str">
            <v>700-07</v>
          </cell>
          <cell r="C216" t="str">
            <v>3.6.7.1.8</v>
          </cell>
          <cell r="D216" t="str">
            <v>3.6.7.1.6</v>
          </cell>
          <cell r="E216" t="str">
            <v xml:space="preserve">Marca vial con resina termoplástica </v>
          </cell>
          <cell r="F216" t="str">
            <v>M2</v>
          </cell>
          <cell r="G216">
            <v>2</v>
          </cell>
          <cell r="H216">
            <v>59300</v>
          </cell>
          <cell r="K216">
            <v>7</v>
          </cell>
          <cell r="L216" t="str">
            <v>SEÑALIZACIÓN Y SEGURIDAD</v>
          </cell>
          <cell r="M216" t="str">
            <v>Líneas de demarcación y marcas viales</v>
          </cell>
        </row>
        <row r="217">
          <cell r="A217" t="str">
            <v>700.5P</v>
          </cell>
          <cell r="B217" t="str">
            <v>700-07P</v>
          </cell>
          <cell r="C217" t="str">
            <v>3.6.7.1.8</v>
          </cell>
          <cell r="D217" t="str">
            <v>3.6.7.1.6</v>
          </cell>
          <cell r="E217" t="str">
            <v>Marca vial con resina termoplástica (Texto en marca vial)</v>
          </cell>
          <cell r="F217" t="str">
            <v>M2</v>
          </cell>
          <cell r="G217">
            <v>2</v>
          </cell>
          <cell r="H217">
            <v>113317</v>
          </cell>
          <cell r="K217">
            <v>7</v>
          </cell>
          <cell r="L217" t="str">
            <v>SEÑALIZACIÓN Y SEGURIDAD</v>
          </cell>
          <cell r="M217" t="str">
            <v>Líneas de demarcación y marcas viales</v>
          </cell>
        </row>
        <row r="218">
          <cell r="A218" t="str">
            <v>T</v>
          </cell>
          <cell r="B218" t="str">
            <v>702-P</v>
          </cell>
          <cell r="C218">
            <v>0</v>
          </cell>
          <cell r="D218" t="e">
            <v>#N/A</v>
          </cell>
          <cell r="E218" t="str">
            <v>Bandas sonoras reductores de velocidad</v>
          </cell>
          <cell r="F218" t="str">
            <v>M2</v>
          </cell>
          <cell r="G218">
            <v>2</v>
          </cell>
          <cell r="H218">
            <v>361079</v>
          </cell>
          <cell r="K218">
            <v>7</v>
          </cell>
          <cell r="L218" t="str">
            <v>SEÑALIZACIÓN Y SEGURIDAD</v>
          </cell>
          <cell r="M218" t="str">
            <v>Líneas de demarcación y marcas viales</v>
          </cell>
        </row>
        <row r="219">
          <cell r="A219" t="str">
            <v>701.1</v>
          </cell>
          <cell r="B219" t="str">
            <v>701-07</v>
          </cell>
          <cell r="C219" t="str">
            <v>3.6.7.2.1</v>
          </cell>
          <cell r="D219" t="str">
            <v>3.6.7.2.1</v>
          </cell>
          <cell r="E219" t="str">
            <v xml:space="preserve">Tacha reflectiva </v>
          </cell>
          <cell r="F219" t="str">
            <v>U</v>
          </cell>
          <cell r="G219">
            <v>0</v>
          </cell>
          <cell r="H219">
            <v>9216</v>
          </cell>
          <cell r="K219">
            <v>7</v>
          </cell>
          <cell r="L219" t="str">
            <v>SEÑALIZACIÓN Y SEGURIDAD</v>
          </cell>
          <cell r="M219" t="str">
            <v>Tachas reflectivas</v>
          </cell>
        </row>
        <row r="220">
          <cell r="A220" t="str">
            <v>710.1</v>
          </cell>
          <cell r="B220" t="str">
            <v>710-07</v>
          </cell>
          <cell r="C220" t="str">
            <v>3.6.7.3.31</v>
          </cell>
          <cell r="D220" t="str">
            <v>3.6.7.3.13</v>
          </cell>
          <cell r="E220" t="str">
            <v>Señal vertical de tránsito tipo 1</v>
          </cell>
          <cell r="F220" t="str">
            <v>U</v>
          </cell>
          <cell r="G220">
            <v>0</v>
          </cell>
          <cell r="H220">
            <v>323642</v>
          </cell>
          <cell r="K220">
            <v>7</v>
          </cell>
          <cell r="L220" t="str">
            <v>SEÑALIZACIÓN Y SEGURIDAD</v>
          </cell>
          <cell r="M220" t="str">
            <v>Señales verticales de tránsito</v>
          </cell>
        </row>
        <row r="221">
          <cell r="A221" t="str">
            <v>710.2</v>
          </cell>
          <cell r="B221" t="str">
            <v>710-07</v>
          </cell>
          <cell r="C221">
            <v>0</v>
          </cell>
          <cell r="D221" t="str">
            <v>3.6.7.3</v>
          </cell>
          <cell r="E221" t="str">
            <v>Señal vertical de tránsito tipo 1</v>
          </cell>
          <cell r="F221" t="str">
            <v>M2</v>
          </cell>
          <cell r="G221">
            <v>2</v>
          </cell>
          <cell r="H221">
            <v>670426</v>
          </cell>
          <cell r="K221">
            <v>7</v>
          </cell>
          <cell r="L221" t="str">
            <v>SEÑALIZACIÓN Y SEGURIDAD</v>
          </cell>
          <cell r="M221" t="str">
            <v>Señales verticales de tránsito</v>
          </cell>
        </row>
        <row r="222">
          <cell r="A222" t="str">
            <v>720.1</v>
          </cell>
          <cell r="B222" t="str">
            <v>720-07</v>
          </cell>
          <cell r="C222">
            <v>0</v>
          </cell>
          <cell r="D222" t="str">
            <v>3.6.7.4.1</v>
          </cell>
          <cell r="E222" t="str">
            <v xml:space="preserve">Poste de referencia </v>
          </cell>
          <cell r="F222" t="str">
            <v>U</v>
          </cell>
          <cell r="G222">
            <v>0</v>
          </cell>
          <cell r="H222">
            <v>0</v>
          </cell>
          <cell r="K222">
            <v>7</v>
          </cell>
          <cell r="L222" t="str">
            <v>SEÑALIZACIÓN Y SEGURIDAD</v>
          </cell>
          <cell r="M222" t="str">
            <v>Postes de referencia</v>
          </cell>
        </row>
        <row r="223">
          <cell r="A223" t="str">
            <v>730.1</v>
          </cell>
          <cell r="B223" t="str">
            <v>730-07</v>
          </cell>
          <cell r="C223" t="str">
            <v>3.6.7.5.1</v>
          </cell>
          <cell r="D223" t="str">
            <v>3.6.7.5.1</v>
          </cell>
          <cell r="E223" t="str">
            <v xml:space="preserve">Defensa metálica </v>
          </cell>
          <cell r="F223" t="str">
            <v>M</v>
          </cell>
          <cell r="G223">
            <v>1</v>
          </cell>
          <cell r="H223">
            <v>164606</v>
          </cell>
          <cell r="K223">
            <v>7</v>
          </cell>
          <cell r="L223" t="str">
            <v>SEÑALIZACIÓN Y SEGURIDAD</v>
          </cell>
          <cell r="M223" t="str">
            <v>Defensas metálicas</v>
          </cell>
        </row>
        <row r="224">
          <cell r="A224" t="str">
            <v>730.2</v>
          </cell>
          <cell r="B224" t="str">
            <v>730-07</v>
          </cell>
          <cell r="C224">
            <v>0</v>
          </cell>
          <cell r="D224" t="str">
            <v>3.6.7.5.2</v>
          </cell>
          <cell r="E224" t="str">
            <v xml:space="preserve">Sección final </v>
          </cell>
          <cell r="F224" t="str">
            <v>U</v>
          </cell>
          <cell r="G224">
            <v>0</v>
          </cell>
          <cell r="H224">
            <v>84678</v>
          </cell>
          <cell r="K224">
            <v>7</v>
          </cell>
          <cell r="L224" t="str">
            <v>SEÑALIZACIÓN Y SEGURIDAD</v>
          </cell>
          <cell r="M224" t="str">
            <v>Defensas metálicas</v>
          </cell>
        </row>
        <row r="225">
          <cell r="A225" t="str">
            <v>730.3</v>
          </cell>
          <cell r="B225" t="str">
            <v>730-07</v>
          </cell>
          <cell r="C225">
            <v>0</v>
          </cell>
          <cell r="D225" t="str">
            <v>3.6.7.5.3</v>
          </cell>
          <cell r="E225" t="str">
            <v xml:space="preserve">Sección de tope </v>
          </cell>
          <cell r="F225" t="str">
            <v>U</v>
          </cell>
          <cell r="G225">
            <v>0</v>
          </cell>
          <cell r="H225">
            <v>0</v>
          </cell>
          <cell r="K225">
            <v>7</v>
          </cell>
          <cell r="L225" t="str">
            <v>SEÑALIZACIÓN Y SEGURIDAD</v>
          </cell>
          <cell r="M225" t="str">
            <v>Defensas metálicas</v>
          </cell>
        </row>
        <row r="226">
          <cell r="A226" t="str">
            <v>731.1</v>
          </cell>
          <cell r="B226" t="str">
            <v>731-07</v>
          </cell>
          <cell r="C226">
            <v>0</v>
          </cell>
          <cell r="D226" t="str">
            <v>3.6.6.21</v>
          </cell>
          <cell r="E226" t="str">
            <v xml:space="preserve">Defensa de concreto </v>
          </cell>
          <cell r="F226" t="str">
            <v>M</v>
          </cell>
          <cell r="G226">
            <v>0</v>
          </cell>
          <cell r="H226">
            <v>0</v>
          </cell>
          <cell r="K226">
            <v>7</v>
          </cell>
          <cell r="L226" t="str">
            <v>SEÑALIZACIÓN Y SEGURIDAD</v>
          </cell>
          <cell r="M226" t="str">
            <v>Defensas de concreto</v>
          </cell>
        </row>
        <row r="227">
          <cell r="A227" t="str">
            <v>740.1</v>
          </cell>
          <cell r="B227" t="str">
            <v>740-07</v>
          </cell>
          <cell r="C227" t="str">
            <v>3.6.7.6.1</v>
          </cell>
          <cell r="D227" t="str">
            <v>3.6.7.6.1</v>
          </cell>
          <cell r="E227" t="str">
            <v xml:space="preserve">Captafaros </v>
          </cell>
          <cell r="F227" t="str">
            <v>U</v>
          </cell>
          <cell r="G227">
            <v>0</v>
          </cell>
          <cell r="H227">
            <v>12672</v>
          </cell>
          <cell r="K227">
            <v>7</v>
          </cell>
          <cell r="L227" t="str">
            <v>SEÑALIZACIÓN Y SEGURIDAD</v>
          </cell>
          <cell r="M227" t="str">
            <v>Captafaros</v>
          </cell>
        </row>
        <row r="228">
          <cell r="A228" t="str">
            <v>741.1</v>
          </cell>
          <cell r="B228" t="str">
            <v>741-07</v>
          </cell>
          <cell r="C228">
            <v>0</v>
          </cell>
          <cell r="D228" t="str">
            <v>3.6.7</v>
          </cell>
          <cell r="E228" t="str">
            <v xml:space="preserve">Delineador de corona </v>
          </cell>
          <cell r="F228" t="str">
            <v>U</v>
          </cell>
          <cell r="G228">
            <v>0</v>
          </cell>
          <cell r="H228">
            <v>0</v>
          </cell>
          <cell r="K228">
            <v>7</v>
          </cell>
          <cell r="L228" t="str">
            <v>SEÑALIZACIÓN Y SEGURIDAD</v>
          </cell>
          <cell r="M228" t="str">
            <v>Delineadores de corona</v>
          </cell>
        </row>
        <row r="229">
          <cell r="A229" t="str">
            <v>800.1</v>
          </cell>
          <cell r="B229" t="str">
            <v>800-07</v>
          </cell>
          <cell r="C229">
            <v>0</v>
          </cell>
          <cell r="D229" t="str">
            <v>3.6.9.1.4</v>
          </cell>
          <cell r="E229" t="str">
            <v xml:space="preserve">Cerca de alambre de púas con postes de madera </v>
          </cell>
          <cell r="F229" t="str">
            <v>M</v>
          </cell>
          <cell r="G229">
            <v>0</v>
          </cell>
          <cell r="H229">
            <v>9656</v>
          </cell>
          <cell r="K229">
            <v>8</v>
          </cell>
          <cell r="L229" t="str">
            <v>OBRAS VARIAS</v>
          </cell>
          <cell r="M229" t="str">
            <v>Cercas de alambre</v>
          </cell>
        </row>
        <row r="230">
          <cell r="A230" t="str">
            <v>800.2</v>
          </cell>
          <cell r="B230" t="str">
            <v>800-07</v>
          </cell>
          <cell r="C230">
            <v>0</v>
          </cell>
          <cell r="D230" t="str">
            <v>3.6.9.1.10</v>
          </cell>
          <cell r="E230" t="str">
            <v xml:space="preserve">Cerca de alambre de púas con postes de concreto </v>
          </cell>
          <cell r="F230" t="str">
            <v>M</v>
          </cell>
          <cell r="G230">
            <v>0</v>
          </cell>
          <cell r="H230">
            <v>0</v>
          </cell>
          <cell r="K230">
            <v>8</v>
          </cell>
          <cell r="L230" t="str">
            <v>OBRAS VARIAS</v>
          </cell>
          <cell r="M230" t="str">
            <v>Cercas de alambre</v>
          </cell>
        </row>
        <row r="231">
          <cell r="A231" t="str">
            <v>800.3</v>
          </cell>
          <cell r="B231" t="str">
            <v>800-07</v>
          </cell>
          <cell r="C231">
            <v>0</v>
          </cell>
          <cell r="D231" t="str">
            <v>3.6.9.1.6</v>
          </cell>
          <cell r="E231" t="str">
            <v xml:space="preserve">Cerca de malla con postes de madera </v>
          </cell>
          <cell r="F231" t="str">
            <v>M</v>
          </cell>
          <cell r="G231">
            <v>0</v>
          </cell>
          <cell r="H231">
            <v>0</v>
          </cell>
          <cell r="K231">
            <v>8</v>
          </cell>
          <cell r="L231" t="str">
            <v>OBRAS VARIAS</v>
          </cell>
          <cell r="M231" t="str">
            <v>Cercas de alambre</v>
          </cell>
        </row>
        <row r="232">
          <cell r="A232" t="str">
            <v>800.4</v>
          </cell>
          <cell r="B232" t="str">
            <v>800-07</v>
          </cell>
          <cell r="C232">
            <v>0</v>
          </cell>
          <cell r="D232" t="str">
            <v>3.6.9.1.13</v>
          </cell>
          <cell r="E232" t="str">
            <v xml:space="preserve">Cerca de malla con postes de concreto </v>
          </cell>
          <cell r="F232" t="str">
            <v>M</v>
          </cell>
          <cell r="G232">
            <v>0</v>
          </cell>
          <cell r="H232">
            <v>0</v>
          </cell>
          <cell r="K232">
            <v>8</v>
          </cell>
          <cell r="L232" t="str">
            <v>OBRAS VARIAS</v>
          </cell>
          <cell r="M232" t="str">
            <v>Cercas de alambre</v>
          </cell>
        </row>
        <row r="233">
          <cell r="A233" t="str">
            <v>801.1</v>
          </cell>
          <cell r="B233" t="str">
            <v>801-07</v>
          </cell>
          <cell r="C233">
            <v>0</v>
          </cell>
          <cell r="D233" t="str">
            <v>3.6.1.2</v>
          </cell>
          <cell r="E233" t="str">
            <v xml:space="preserve">Rocería </v>
          </cell>
          <cell r="F233" t="str">
            <v>Ha</v>
          </cell>
          <cell r="G233">
            <v>0</v>
          </cell>
          <cell r="H233">
            <v>0</v>
          </cell>
          <cell r="K233">
            <v>8</v>
          </cell>
          <cell r="L233" t="str">
            <v>OBRAS VARIAS</v>
          </cell>
          <cell r="M233" t="str">
            <v>Mantenimiento rutinario de vías</v>
          </cell>
        </row>
        <row r="234">
          <cell r="A234" t="str">
            <v>801.2</v>
          </cell>
          <cell r="B234" t="str">
            <v>801-07</v>
          </cell>
          <cell r="C234">
            <v>0</v>
          </cell>
          <cell r="D234" t="str">
            <v>3.6.9.4.12</v>
          </cell>
          <cell r="E234" t="str">
            <v xml:space="preserve">Limpieza de bermas </v>
          </cell>
          <cell r="F234" t="str">
            <v>M2</v>
          </cell>
          <cell r="G234">
            <v>0</v>
          </cell>
          <cell r="H234">
            <v>0</v>
          </cell>
          <cell r="K234">
            <v>8</v>
          </cell>
          <cell r="L234" t="str">
            <v>OBRAS VARIAS</v>
          </cell>
          <cell r="M234" t="str">
            <v>Mantenimiento rutinario de vías</v>
          </cell>
        </row>
        <row r="235">
          <cell r="A235" t="str">
            <v>801.3</v>
          </cell>
          <cell r="B235" t="str">
            <v>801-07</v>
          </cell>
          <cell r="C235">
            <v>0</v>
          </cell>
          <cell r="D235" t="str">
            <v>3.6.9.4.12</v>
          </cell>
          <cell r="E235" t="str">
            <v xml:space="preserve">Limpieza a mano de cunetas en tierra </v>
          </cell>
          <cell r="F235" t="str">
            <v>Ml</v>
          </cell>
          <cell r="G235">
            <v>0</v>
          </cell>
          <cell r="H235">
            <v>0</v>
          </cell>
          <cell r="K235">
            <v>8</v>
          </cell>
          <cell r="L235" t="str">
            <v>OBRAS VARIAS</v>
          </cell>
          <cell r="M235" t="str">
            <v>Mantenimiento rutinario de vías</v>
          </cell>
        </row>
        <row r="236">
          <cell r="A236" t="str">
            <v>801.4</v>
          </cell>
          <cell r="B236" t="str">
            <v>801-07</v>
          </cell>
          <cell r="C236">
            <v>0</v>
          </cell>
          <cell r="D236" t="str">
            <v>3.6.9.4.12</v>
          </cell>
          <cell r="E236" t="str">
            <v xml:space="preserve">Limpieza a mano de cunetas en concreto </v>
          </cell>
          <cell r="F236" t="str">
            <v>Ml</v>
          </cell>
          <cell r="G236">
            <v>0</v>
          </cell>
          <cell r="H236">
            <v>0</v>
          </cell>
          <cell r="K236">
            <v>8</v>
          </cell>
          <cell r="L236" t="str">
            <v>OBRAS VARIAS</v>
          </cell>
          <cell r="M236" t="str">
            <v>Mantenimiento rutinario de vías</v>
          </cell>
        </row>
        <row r="237">
          <cell r="A237" t="str">
            <v>801.5</v>
          </cell>
          <cell r="B237" t="str">
            <v>801-07</v>
          </cell>
          <cell r="C237">
            <v>0</v>
          </cell>
          <cell r="D237" t="str">
            <v>3.6.9.4.8</v>
          </cell>
          <cell r="E237" t="str">
            <v xml:space="preserve">Limpieza a mano de encoles y descoles </v>
          </cell>
          <cell r="F237" t="str">
            <v>Ml</v>
          </cell>
          <cell r="G237">
            <v>0</v>
          </cell>
          <cell r="H237">
            <v>0</v>
          </cell>
          <cell r="K237">
            <v>8</v>
          </cell>
          <cell r="L237" t="str">
            <v>OBRAS VARIAS</v>
          </cell>
          <cell r="M237" t="str">
            <v>Mantenimiento rutinario de vías</v>
          </cell>
        </row>
        <row r="238">
          <cell r="A238" t="str">
            <v>801.6</v>
          </cell>
          <cell r="B238" t="str">
            <v>801-07</v>
          </cell>
          <cell r="C238">
            <v>0</v>
          </cell>
          <cell r="D238" t="str">
            <v>3.6.9.4.10</v>
          </cell>
          <cell r="E238" t="str">
            <v xml:space="preserve">Limpieza a mano de alcantarillas de tubo de 600 ó 900 mm </v>
          </cell>
          <cell r="F238" t="str">
            <v>U</v>
          </cell>
          <cell r="G238">
            <v>0</v>
          </cell>
          <cell r="H238">
            <v>0</v>
          </cell>
          <cell r="K238">
            <v>8</v>
          </cell>
          <cell r="L238" t="str">
            <v>OBRAS VARIAS</v>
          </cell>
          <cell r="M238" t="str">
            <v>Mantenimiento rutinario de vías</v>
          </cell>
        </row>
        <row r="239">
          <cell r="A239" t="str">
            <v>801.7</v>
          </cell>
          <cell r="B239" t="str">
            <v>801-07</v>
          </cell>
          <cell r="C239">
            <v>0</v>
          </cell>
          <cell r="D239" t="str">
            <v>3.6.9.4</v>
          </cell>
          <cell r="E239" t="str">
            <v>Limpieza a mano de pontones y puentes</v>
          </cell>
          <cell r="F239" t="str">
            <v>Ml</v>
          </cell>
          <cell r="G239">
            <v>0</v>
          </cell>
          <cell r="H239">
            <v>0</v>
          </cell>
          <cell r="K239">
            <v>8</v>
          </cell>
          <cell r="L239" t="str">
            <v>OBRAS VARIAS</v>
          </cell>
          <cell r="M239" t="str">
            <v>Mantenimiento rutinario de vías</v>
          </cell>
        </row>
        <row r="240">
          <cell r="A240" t="str">
            <v>810.1</v>
          </cell>
          <cell r="B240" t="str">
            <v>810-07</v>
          </cell>
          <cell r="C240" t="str">
            <v>3.6.9.2.1</v>
          </cell>
          <cell r="D240" t="str">
            <v>3.6.9.2.1</v>
          </cell>
          <cell r="E240" t="str">
            <v xml:space="preserve">Protección de taludes con bloques de césped </v>
          </cell>
          <cell r="F240" t="str">
            <v>M2</v>
          </cell>
          <cell r="G240">
            <v>0</v>
          </cell>
          <cell r="H240">
            <v>35257</v>
          </cell>
          <cell r="K240">
            <v>8</v>
          </cell>
          <cell r="L240" t="str">
            <v>OBRAS VARIAS</v>
          </cell>
          <cell r="M240" t="str">
            <v>Protección vegetal de taludes</v>
          </cell>
        </row>
        <row r="241">
          <cell r="A241" t="str">
            <v>810.2</v>
          </cell>
          <cell r="B241" t="str">
            <v>810-07</v>
          </cell>
          <cell r="C241" t="str">
            <v>3.6.9.2.2</v>
          </cell>
          <cell r="D241" t="str">
            <v>3.6.9.2.2</v>
          </cell>
          <cell r="E241" t="str">
            <v xml:space="preserve">Protección de taludes con tierra orgánica </v>
          </cell>
          <cell r="F241" t="str">
            <v>M2</v>
          </cell>
          <cell r="G241">
            <v>0</v>
          </cell>
          <cell r="H241">
            <v>18670</v>
          </cell>
          <cell r="K241">
            <v>8</v>
          </cell>
          <cell r="L241" t="str">
            <v>OBRAS VARIAS</v>
          </cell>
          <cell r="M241" t="str">
            <v>Protección vegetal de taludes</v>
          </cell>
        </row>
        <row r="242">
          <cell r="A242" t="str">
            <v>810.3</v>
          </cell>
          <cell r="B242" t="str">
            <v>810-07</v>
          </cell>
          <cell r="C242">
            <v>0</v>
          </cell>
          <cell r="D242" t="str">
            <v>3.2.9.1.1</v>
          </cell>
          <cell r="E242" t="str">
            <v>Protección de taludes con hidrosiembra controlada</v>
          </cell>
          <cell r="F242" t="str">
            <v>M2</v>
          </cell>
          <cell r="G242">
            <v>0</v>
          </cell>
          <cell r="H242">
            <v>36968</v>
          </cell>
          <cell r="K242">
            <v>8</v>
          </cell>
          <cell r="L242" t="str">
            <v>OBRAS VARIAS</v>
          </cell>
          <cell r="M242" t="str">
            <v>Protección vegetal de taludes</v>
          </cell>
        </row>
        <row r="243">
          <cell r="A243" t="str">
            <v>811.1</v>
          </cell>
          <cell r="B243" t="str">
            <v>811-07</v>
          </cell>
          <cell r="C243">
            <v>0</v>
          </cell>
          <cell r="D243" t="str">
            <v>3.2.10.1</v>
          </cell>
          <cell r="E243" t="str">
            <v>Producto enrollado para control de erosión del tipo _________</v>
          </cell>
          <cell r="F243" t="str">
            <v>M2</v>
          </cell>
          <cell r="G243">
            <v>0</v>
          </cell>
          <cell r="H243">
            <v>0</v>
          </cell>
          <cell r="K243">
            <v>8</v>
          </cell>
          <cell r="L243" t="str">
            <v>OBRAS VARIAS</v>
          </cell>
          <cell r="M243" t="str">
            <v>Productos enrollados para control de erosión</v>
          </cell>
        </row>
        <row r="244">
          <cell r="A244" t="str">
            <v>812.1</v>
          </cell>
          <cell r="B244" t="str">
            <v>812-07</v>
          </cell>
          <cell r="C244">
            <v>0</v>
          </cell>
          <cell r="D244" t="str">
            <v> 3.3.6.10.3 </v>
          </cell>
          <cell r="E244" t="str">
            <v>Recubrimiento con malla y mortero 1:4 de e = ____ cm</v>
          </cell>
          <cell r="F244" t="str">
            <v>M2</v>
          </cell>
          <cell r="G244">
            <v>0</v>
          </cell>
          <cell r="H244">
            <v>0</v>
          </cell>
          <cell r="K244">
            <v>8</v>
          </cell>
          <cell r="L244" t="str">
            <v>OBRAS VARIAS</v>
          </cell>
          <cell r="M244" t="str">
            <v>Recubrimiento de taludes con malla y mortero</v>
          </cell>
        </row>
        <row r="245">
          <cell r="A245" t="str">
            <v>900.1</v>
          </cell>
          <cell r="B245" t="str">
            <v>900-07</v>
          </cell>
          <cell r="C245">
            <v>0</v>
          </cell>
          <cell r="D245" t="str">
            <v xml:space="preserve">3.6.9.3.1   </v>
          </cell>
          <cell r="E245" t="str">
            <v xml:space="preserve">Transporte de materiales provenientes de la excavación de la explanación, canales y préstamos, entre cien metros(100 m) y mil metros(1.000 m) de distancia. </v>
          </cell>
          <cell r="F245" t="str">
            <v>M3-E</v>
          </cell>
          <cell r="G245">
            <v>0</v>
          </cell>
          <cell r="H245">
            <v>0</v>
          </cell>
          <cell r="K245">
            <v>9</v>
          </cell>
          <cell r="L245" t="str">
            <v>TRANSPORTE</v>
          </cell>
          <cell r="M245" t="str">
            <v xml:space="preserve">Transporte de materiales provenientes de excavaciones y derrumbes </v>
          </cell>
        </row>
        <row r="246">
          <cell r="A246" t="str">
            <v>900.2</v>
          </cell>
          <cell r="B246" t="str">
            <v>900-07</v>
          </cell>
          <cell r="C246" t="str">
            <v>3.6.9.3.1</v>
          </cell>
          <cell r="D246" t="str">
            <v xml:space="preserve">3.6.9.3.1   </v>
          </cell>
          <cell r="E246" t="str">
            <v xml:space="preserve">Transporte de materiales provenientes de la excavación de la explanación, canales y  préstamos para distancias mayores de mil metros (1.000 m) </v>
          </cell>
          <cell r="F246" t="str">
            <v>M3-km</v>
          </cell>
          <cell r="G246">
            <v>1</v>
          </cell>
          <cell r="H246">
            <v>1014</v>
          </cell>
          <cell r="K246">
            <v>9</v>
          </cell>
          <cell r="L246" t="str">
            <v>TRANSPORTE</v>
          </cell>
          <cell r="M246" t="str">
            <v xml:space="preserve">Transporte de materiales provenientes de excavaciones y derrumbes </v>
          </cell>
        </row>
        <row r="247">
          <cell r="A247" t="str">
            <v>900.3</v>
          </cell>
          <cell r="B247" t="str">
            <v>900-07</v>
          </cell>
          <cell r="C247">
            <v>0</v>
          </cell>
          <cell r="D247" t="str">
            <v xml:space="preserve">3.6.9.3.1   </v>
          </cell>
          <cell r="E247" t="str">
            <v xml:space="preserve">Transporte de materiales provenientes de derrumbes </v>
          </cell>
          <cell r="F247" t="str">
            <v>M3-km</v>
          </cell>
          <cell r="G247">
            <v>0</v>
          </cell>
          <cell r="H247">
            <v>1014</v>
          </cell>
          <cell r="K247">
            <v>9</v>
          </cell>
          <cell r="L247" t="str">
            <v>TRANSPORTE</v>
          </cell>
          <cell r="M247" t="str">
            <v xml:space="preserve">Transporte de materiales provenientes de excavaciones y derrumbes </v>
          </cell>
        </row>
        <row r="248">
          <cell r="A248" t="str">
            <v>225P</v>
          </cell>
          <cell r="B248">
            <v>0</v>
          </cell>
          <cell r="C248">
            <v>0</v>
          </cell>
          <cell r="D248" t="str">
            <v>3.2.8.1.1 </v>
          </cell>
          <cell r="E248" t="str">
            <v>Conformación de botaderos y escombreras</v>
          </cell>
          <cell r="F248" t="str">
            <v>M3</v>
          </cell>
          <cell r="G248">
            <v>0</v>
          </cell>
          <cell r="H248">
            <v>2321</v>
          </cell>
        </row>
        <row r="249">
          <cell r="A249" t="str">
            <v>633-3P</v>
          </cell>
          <cell r="B249" t="str">
            <v>633-P</v>
          </cell>
          <cell r="C249">
            <v>0</v>
          </cell>
          <cell r="D249" t="e">
            <v>#N/A</v>
          </cell>
          <cell r="E249" t="str">
            <v>Mortero para revestimiento de alcantarilla (Mortero 1:4)</v>
          </cell>
          <cell r="F249" t="str">
            <v>M2</v>
          </cell>
          <cell r="G249">
            <v>1</v>
          </cell>
          <cell r="H249">
            <v>61550</v>
          </cell>
        </row>
        <row r="250">
          <cell r="A250" t="str">
            <v>235-1P</v>
          </cell>
          <cell r="B250" t="str">
            <v>235-P</v>
          </cell>
          <cell r="C250">
            <v>0</v>
          </cell>
          <cell r="D250" t="e">
            <v>#N/A</v>
          </cell>
          <cell r="E250" t="str">
            <v>Descoles en sacos de suelo cemento 5:1</v>
          </cell>
          <cell r="F250" t="str">
            <v>ML</v>
          </cell>
          <cell r="G250">
            <v>1</v>
          </cell>
          <cell r="H250">
            <v>190961</v>
          </cell>
        </row>
        <row r="251">
          <cell r="E25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Reprograma 4"/>
      <sheetName val="ITEMS"/>
      <sheetName val="PRECIOS"/>
      <sheetName val="Desmonte y Limpieza"/>
      <sheetName val="MC SF GAVIONES"/>
      <sheetName val="PR 1"/>
      <sheetName val="5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  <sheetName val="DATOS"/>
      <sheetName val="RESULTADOS"/>
    </sheetNames>
    <sheetDataSet>
      <sheetData sheetId="0" refreshError="1">
        <row r="8">
          <cell r="A8">
            <v>2.5</v>
          </cell>
        </row>
      </sheetData>
      <sheetData sheetId="1"/>
      <sheetData sheetId="2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F DO 2004"/>
      <sheetName val="TF MT2006"/>
      <sheetName val="C OF"/>
      <sheetName val="C CAMP"/>
      <sheetName val="UT"/>
      <sheetName val="Datos"/>
      <sheetName val="Presup"/>
      <sheetName val="AIU"/>
      <sheetName val="Insum"/>
      <sheetName val="Unitarios"/>
      <sheetName val="U042"/>
      <sheetName val="U041"/>
      <sheetName val="U040"/>
      <sheetName val="U039"/>
      <sheetName val="U038"/>
      <sheetName val="U037"/>
      <sheetName val="U036"/>
      <sheetName val="U035"/>
      <sheetName val="U034"/>
      <sheetName val="U033"/>
      <sheetName val="U032"/>
      <sheetName val="U031"/>
      <sheetName val="U030"/>
      <sheetName val="U029"/>
      <sheetName val="U028"/>
      <sheetName val="U027"/>
      <sheetName val="U026"/>
      <sheetName val="U025"/>
      <sheetName val="U024"/>
      <sheetName val="U023"/>
      <sheetName val="U022"/>
      <sheetName val="U021"/>
      <sheetName val="U020"/>
      <sheetName val="U019"/>
      <sheetName val="U018"/>
      <sheetName val="U017"/>
      <sheetName val="U016"/>
      <sheetName val="U015"/>
      <sheetName val="U014"/>
      <sheetName val="U013"/>
      <sheetName val="U012"/>
      <sheetName val="U011"/>
      <sheetName val="U010"/>
      <sheetName val="U009"/>
      <sheetName val="U008"/>
      <sheetName val="U007"/>
      <sheetName val="U006"/>
      <sheetName val="U005"/>
      <sheetName val="U004"/>
      <sheetName val="U003"/>
      <sheetName val="U002"/>
      <sheetName val="U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5">
          <cell r="A5" t="str">
            <v>CODIGO</v>
          </cell>
        </row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1000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  <row r="104">
          <cell r="A104" t="str">
            <v>CODIGO</v>
          </cell>
          <cell r="B104" t="str">
            <v>DESCRIPCION</v>
          </cell>
          <cell r="C104" t="str">
            <v>JORNAL</v>
          </cell>
          <cell r="D104" t="str">
            <v>PRESTACIONES</v>
          </cell>
          <cell r="E104" t="str">
            <v xml:space="preserve">JORNAL TOTAL </v>
          </cell>
        </row>
        <row r="105">
          <cell r="A105" t="str">
            <v>O0001</v>
          </cell>
          <cell r="B105" t="str">
            <v>CUADRILLA AA (Oficial + Ayudante)</v>
          </cell>
          <cell r="C105">
            <v>97782</v>
          </cell>
          <cell r="D105">
            <v>1</v>
          </cell>
          <cell r="E105">
            <v>97782</v>
          </cell>
        </row>
        <row r="106">
          <cell r="A106" t="str">
            <v>O0002</v>
          </cell>
          <cell r="B106" t="str">
            <v>AYUDANTE A</v>
          </cell>
          <cell r="C106">
            <v>37332</v>
          </cell>
          <cell r="D106">
            <v>1</v>
          </cell>
          <cell r="E106">
            <v>37332</v>
          </cell>
        </row>
        <row r="107">
          <cell r="A107" t="str">
            <v>O0011</v>
          </cell>
          <cell r="B107" t="str">
            <v>MAMPOSTERIA CUADRILLA</v>
          </cell>
          <cell r="C107">
            <v>16000</v>
          </cell>
          <cell r="D107">
            <v>1</v>
          </cell>
          <cell r="E107">
            <v>16000</v>
          </cell>
        </row>
        <row r="108">
          <cell r="A108" t="str">
            <v>O0020</v>
          </cell>
          <cell r="B108" t="str">
            <v>CUADRILLA CC (Oficial + Ayudante)</v>
          </cell>
          <cell r="C108">
            <v>112450</v>
          </cell>
          <cell r="D108">
            <v>1</v>
          </cell>
          <cell r="E108">
            <v>112450</v>
          </cell>
        </row>
        <row r="109">
          <cell r="A109" t="str">
            <v>O0021</v>
          </cell>
          <cell r="B109" t="str">
            <v>ORNAMENTADOR</v>
          </cell>
          <cell r="C109">
            <v>21000</v>
          </cell>
          <cell r="D109">
            <v>1</v>
          </cell>
          <cell r="E109">
            <v>21000</v>
          </cell>
        </row>
        <row r="110">
          <cell r="A110" t="str">
            <v>O0023</v>
          </cell>
          <cell r="B110" t="str">
            <v>EBANISTERIA</v>
          </cell>
          <cell r="C110">
            <v>14000</v>
          </cell>
          <cell r="D110">
            <v>1</v>
          </cell>
          <cell r="E110">
            <v>14000</v>
          </cell>
        </row>
        <row r="111">
          <cell r="A111" t="str">
            <v>O0026</v>
          </cell>
          <cell r="B111" t="str">
            <v>CARPINTERO</v>
          </cell>
          <cell r="C111">
            <v>17000</v>
          </cell>
          <cell r="D111">
            <v>1</v>
          </cell>
          <cell r="E111">
            <v>17000</v>
          </cell>
        </row>
        <row r="112">
          <cell r="A112" t="str">
            <v>O0027</v>
          </cell>
          <cell r="B112" t="str">
            <v>ELECTRICA</v>
          </cell>
          <cell r="C112">
            <v>20000</v>
          </cell>
          <cell r="D112">
            <v>1</v>
          </cell>
          <cell r="E112">
            <v>20000</v>
          </cell>
        </row>
        <row r="113">
          <cell r="A113" t="str">
            <v>O0035</v>
          </cell>
          <cell r="B113" t="str">
            <v>TUBERO</v>
          </cell>
          <cell r="C113">
            <v>18000</v>
          </cell>
          <cell r="D113">
            <v>1</v>
          </cell>
          <cell r="E113">
            <v>18000</v>
          </cell>
        </row>
        <row r="114">
          <cell r="A114" t="str">
            <v>O0050</v>
          </cell>
          <cell r="B114" t="str">
            <v>COMISION DE TOPOGRAFIA</v>
          </cell>
          <cell r="C114">
            <v>14000</v>
          </cell>
          <cell r="D114">
            <v>1</v>
          </cell>
          <cell r="E114">
            <v>14000</v>
          </cell>
        </row>
        <row r="115">
          <cell r="A115" t="str">
            <v>O0053</v>
          </cell>
          <cell r="B115" t="str">
            <v xml:space="preserve">METALICA </v>
          </cell>
          <cell r="C115">
            <v>18000</v>
          </cell>
          <cell r="D115">
            <v>1</v>
          </cell>
          <cell r="E115">
            <v>18000</v>
          </cell>
        </row>
        <row r="116">
          <cell r="A116" t="str">
            <v>O9999</v>
          </cell>
        </row>
        <row r="121">
          <cell r="A121" t="str">
            <v>CODIGO</v>
          </cell>
          <cell r="B121" t="str">
            <v>INSUMO</v>
          </cell>
          <cell r="C121" t="str">
            <v>UNIDAD</v>
          </cell>
          <cell r="D121" t="str">
            <v>VALOR</v>
          </cell>
          <cell r="E121" t="str">
            <v>PROVEEDOR</v>
          </cell>
        </row>
        <row r="122">
          <cell r="A122" t="str">
            <v>T0001</v>
          </cell>
          <cell r="B122" t="str">
            <v>TRANSPORTE ESCOMBROS</v>
          </cell>
          <cell r="C122" t="str">
            <v>M3-KM</v>
          </cell>
          <cell r="D122">
            <v>570</v>
          </cell>
        </row>
        <row r="123">
          <cell r="A123" t="str">
            <v>T0002</v>
          </cell>
          <cell r="B123" t="str">
            <v>TRANSPORTE DE PETREOS</v>
          </cell>
          <cell r="C123" t="str">
            <v>M3-KM</v>
          </cell>
          <cell r="D123">
            <v>530</v>
          </cell>
        </row>
        <row r="124">
          <cell r="A124" t="str">
            <v>T0003</v>
          </cell>
          <cell r="B124" t="str">
            <v>TRANSPORTE LADRILLO</v>
          </cell>
          <cell r="C124" t="str">
            <v>UND</v>
          </cell>
          <cell r="D124">
            <v>50</v>
          </cell>
        </row>
        <row r="125">
          <cell r="A125" t="str">
            <v>T9999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V%C3%ADnculoExternoRecuperado1"/>
      <sheetName val="CUADRILLA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F2">
            <v>6.4100000000000004E-2</v>
          </cell>
          <cell r="G2">
            <v>0.05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G3">
            <v>0.05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G4">
            <v>1.85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G5">
            <v>5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G7">
            <v>15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G9">
            <v>50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G10">
            <v>50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G11">
            <v>100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/>
      <sheetData sheetId="540"/>
      <sheetData sheetId="54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>
        <row r="1">
          <cell r="A1" t="str">
            <v>INSTITUTO NACIONAL DE VIAS</v>
          </cell>
        </row>
      </sheetData>
      <sheetData sheetId="574"/>
      <sheetData sheetId="575"/>
      <sheetData sheetId="576"/>
      <sheetData sheetId="577"/>
      <sheetData sheetId="578"/>
      <sheetData sheetId="579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>
        <row r="1">
          <cell r="A1" t="str">
            <v>ABRAZADERA DE SALIDA TIPO 1</v>
          </cell>
        </row>
      </sheetData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 refreshError="1"/>
      <sheetData sheetId="778" refreshError="1"/>
      <sheetData sheetId="779" refreshError="1"/>
      <sheetData sheetId="780"/>
      <sheetData sheetId="781" refreshError="1"/>
      <sheetData sheetId="782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/>
      <sheetData sheetId="884"/>
      <sheetData sheetId="885"/>
      <sheetData sheetId="886"/>
      <sheetData sheetId="887" refreshError="1"/>
      <sheetData sheetId="888" refreshError="1"/>
      <sheetData sheetId="889" refreshError="1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FILES"/>
      <sheetName val="ANGULOS"/>
      <sheetName val="ESTRUctura ESCALERA"/>
    </sheetNames>
    <sheetDataSet>
      <sheetData sheetId="0">
        <row r="12">
          <cell r="A12" t="str">
            <v>ITEM</v>
          </cell>
          <cell r="B12" t="str">
            <v>DESIGNACION</v>
          </cell>
          <cell r="C12" t="str">
            <v>h (mm)</v>
          </cell>
          <cell r="D12" t="str">
            <v>bf (mm)</v>
          </cell>
          <cell r="E12" t="str">
            <v>tw (mm)</v>
          </cell>
          <cell r="F12" t="str">
            <v>tf (mm)</v>
          </cell>
          <cell r="G12" t="str">
            <v>Area (cm²)</v>
          </cell>
          <cell r="H12" t="str">
            <v>Peso (kg/m)</v>
          </cell>
          <cell r="I12" t="str">
            <v>Ix (cm4)</v>
          </cell>
          <cell r="J12" t="str">
            <v>Iy (cm4)</v>
          </cell>
        </row>
        <row r="13">
          <cell r="A13">
            <v>1</v>
          </cell>
          <cell r="B13" t="str">
            <v>HEA 100</v>
          </cell>
          <cell r="C13">
            <v>96</v>
          </cell>
          <cell r="D13">
            <v>100</v>
          </cell>
          <cell r="E13">
            <v>5</v>
          </cell>
          <cell r="F13">
            <v>8</v>
          </cell>
          <cell r="G13">
            <v>21.2</v>
          </cell>
          <cell r="H13">
            <v>16.7</v>
          </cell>
          <cell r="I13">
            <v>349</v>
          </cell>
          <cell r="J13">
            <v>134</v>
          </cell>
        </row>
        <row r="14">
          <cell r="A14">
            <v>2</v>
          </cell>
          <cell r="B14" t="str">
            <v>HEA 120</v>
          </cell>
          <cell r="C14">
            <v>114</v>
          </cell>
          <cell r="D14">
            <v>120</v>
          </cell>
          <cell r="E14">
            <v>5</v>
          </cell>
          <cell r="F14">
            <v>8</v>
          </cell>
          <cell r="G14">
            <v>25.3</v>
          </cell>
          <cell r="H14">
            <v>19.899999999999999</v>
          </cell>
          <cell r="I14">
            <v>606</v>
          </cell>
          <cell r="J14">
            <v>231</v>
          </cell>
        </row>
        <row r="15">
          <cell r="A15">
            <v>3</v>
          </cell>
          <cell r="B15" t="str">
            <v>HEA 140</v>
          </cell>
          <cell r="C15">
            <v>133</v>
          </cell>
          <cell r="D15">
            <v>140</v>
          </cell>
          <cell r="E15">
            <v>5.5</v>
          </cell>
          <cell r="F15">
            <v>8.5</v>
          </cell>
          <cell r="G15">
            <v>31.4</v>
          </cell>
          <cell r="H15">
            <v>24.7</v>
          </cell>
          <cell r="I15">
            <v>1030</v>
          </cell>
          <cell r="J15">
            <v>389</v>
          </cell>
        </row>
        <row r="16">
          <cell r="A16">
            <v>4</v>
          </cell>
          <cell r="B16" t="str">
            <v>HEA 160</v>
          </cell>
          <cell r="C16">
            <v>152</v>
          </cell>
          <cell r="D16">
            <v>160</v>
          </cell>
          <cell r="E16">
            <v>6</v>
          </cell>
          <cell r="F16">
            <v>9</v>
          </cell>
          <cell r="G16">
            <v>38.799999999999997</v>
          </cell>
          <cell r="H16">
            <v>30.4</v>
          </cell>
          <cell r="I16">
            <v>1670</v>
          </cell>
          <cell r="J16">
            <v>616</v>
          </cell>
        </row>
        <row r="17">
          <cell r="A17">
            <v>5</v>
          </cell>
          <cell r="B17" t="str">
            <v>HEA 180</v>
          </cell>
          <cell r="C17">
            <v>171</v>
          </cell>
          <cell r="D17">
            <v>180</v>
          </cell>
          <cell r="E17">
            <v>6</v>
          </cell>
          <cell r="F17">
            <v>9.5</v>
          </cell>
          <cell r="G17">
            <v>45.3</v>
          </cell>
          <cell r="H17">
            <v>35.5</v>
          </cell>
          <cell r="I17">
            <v>2510</v>
          </cell>
          <cell r="J17">
            <v>925</v>
          </cell>
        </row>
        <row r="18">
          <cell r="A18">
            <v>6</v>
          </cell>
          <cell r="B18" t="str">
            <v>HEA 200</v>
          </cell>
          <cell r="C18">
            <v>190</v>
          </cell>
          <cell r="D18">
            <v>200</v>
          </cell>
          <cell r="E18">
            <v>6.5</v>
          </cell>
          <cell r="F18">
            <v>10</v>
          </cell>
          <cell r="G18">
            <v>53.8</v>
          </cell>
          <cell r="H18">
            <v>42.3</v>
          </cell>
          <cell r="I18">
            <v>3690</v>
          </cell>
          <cell r="J18">
            <v>1340</v>
          </cell>
        </row>
        <row r="19">
          <cell r="A19">
            <v>7</v>
          </cell>
          <cell r="B19" t="str">
            <v>HEA 220</v>
          </cell>
          <cell r="C19">
            <v>210</v>
          </cell>
          <cell r="D19">
            <v>220</v>
          </cell>
          <cell r="E19">
            <v>7</v>
          </cell>
          <cell r="F19">
            <v>11</v>
          </cell>
          <cell r="G19">
            <v>64.3</v>
          </cell>
          <cell r="H19">
            <v>50.5</v>
          </cell>
          <cell r="I19">
            <v>5410</v>
          </cell>
          <cell r="J19">
            <v>1950</v>
          </cell>
        </row>
        <row r="20">
          <cell r="A20">
            <v>8</v>
          </cell>
          <cell r="B20" t="str">
            <v>HEA 240</v>
          </cell>
          <cell r="C20">
            <v>230</v>
          </cell>
          <cell r="D20">
            <v>240</v>
          </cell>
          <cell r="E20">
            <v>7.5</v>
          </cell>
          <cell r="F20">
            <v>12</v>
          </cell>
          <cell r="G20">
            <v>76.8</v>
          </cell>
          <cell r="H20">
            <v>60.3</v>
          </cell>
          <cell r="I20">
            <v>7760</v>
          </cell>
          <cell r="J20">
            <v>2770</v>
          </cell>
        </row>
        <row r="21">
          <cell r="A21">
            <v>9</v>
          </cell>
          <cell r="B21" t="str">
            <v>HEA 260</v>
          </cell>
          <cell r="C21">
            <v>250</v>
          </cell>
          <cell r="D21">
            <v>260</v>
          </cell>
          <cell r="E21">
            <v>7.5</v>
          </cell>
          <cell r="F21">
            <v>12.5</v>
          </cell>
          <cell r="G21">
            <v>86.8</v>
          </cell>
          <cell r="H21">
            <v>68.2</v>
          </cell>
          <cell r="I21">
            <v>10450</v>
          </cell>
          <cell r="J21">
            <v>3670</v>
          </cell>
        </row>
        <row r="22">
          <cell r="A22">
            <v>10</v>
          </cell>
          <cell r="B22" t="str">
            <v>HEA 280</v>
          </cell>
          <cell r="C22">
            <v>270</v>
          </cell>
          <cell r="D22">
            <v>280</v>
          </cell>
          <cell r="E22">
            <v>8</v>
          </cell>
          <cell r="F22">
            <v>13</v>
          </cell>
          <cell r="G22">
            <v>97.3</v>
          </cell>
          <cell r="H22">
            <v>76.400000000000006</v>
          </cell>
          <cell r="I22">
            <v>13670</v>
          </cell>
          <cell r="J22">
            <v>4760</v>
          </cell>
        </row>
        <row r="23">
          <cell r="A23">
            <v>11</v>
          </cell>
          <cell r="B23" t="str">
            <v>HEA 300</v>
          </cell>
          <cell r="C23">
            <v>290</v>
          </cell>
          <cell r="D23">
            <v>300</v>
          </cell>
          <cell r="E23">
            <v>8.5</v>
          </cell>
          <cell r="F23">
            <v>14</v>
          </cell>
          <cell r="G23">
            <v>112</v>
          </cell>
          <cell r="H23">
            <v>88.3</v>
          </cell>
          <cell r="I23">
            <v>18260</v>
          </cell>
          <cell r="J23">
            <v>6310</v>
          </cell>
        </row>
        <row r="24">
          <cell r="A24">
            <v>12</v>
          </cell>
          <cell r="B24" t="str">
            <v>HEA 320</v>
          </cell>
          <cell r="C24">
            <v>310</v>
          </cell>
          <cell r="D24">
            <v>300</v>
          </cell>
          <cell r="E24">
            <v>9</v>
          </cell>
          <cell r="F24">
            <v>15.5</v>
          </cell>
          <cell r="G24">
            <v>124</v>
          </cell>
          <cell r="H24">
            <v>97.6</v>
          </cell>
          <cell r="I24">
            <v>22930</v>
          </cell>
          <cell r="J24">
            <v>6990</v>
          </cell>
        </row>
        <row r="25">
          <cell r="A25">
            <v>13</v>
          </cell>
          <cell r="B25" t="str">
            <v>HEA 340</v>
          </cell>
          <cell r="C25">
            <v>330</v>
          </cell>
          <cell r="D25">
            <v>300</v>
          </cell>
          <cell r="E25">
            <v>9.5</v>
          </cell>
          <cell r="F25">
            <v>16.5</v>
          </cell>
          <cell r="G25">
            <v>133</v>
          </cell>
          <cell r="H25">
            <v>105</v>
          </cell>
          <cell r="I25">
            <v>27690</v>
          </cell>
          <cell r="J25">
            <v>7436</v>
          </cell>
        </row>
        <row r="26">
          <cell r="A26">
            <v>14</v>
          </cell>
          <cell r="B26" t="str">
            <v>HEA 360</v>
          </cell>
          <cell r="C26">
            <v>350</v>
          </cell>
          <cell r="D26">
            <v>300</v>
          </cell>
          <cell r="E26">
            <v>10</v>
          </cell>
          <cell r="F26">
            <v>17.5</v>
          </cell>
          <cell r="G26">
            <v>143</v>
          </cell>
          <cell r="H26">
            <v>112</v>
          </cell>
          <cell r="I26">
            <v>33090</v>
          </cell>
          <cell r="J26">
            <v>7887</v>
          </cell>
        </row>
        <row r="27">
          <cell r="A27">
            <v>15</v>
          </cell>
          <cell r="B27" t="str">
            <v>HEA 400</v>
          </cell>
          <cell r="C27">
            <v>390</v>
          </cell>
          <cell r="D27">
            <v>300</v>
          </cell>
          <cell r="E27">
            <v>11</v>
          </cell>
          <cell r="F27">
            <v>19</v>
          </cell>
          <cell r="G27">
            <v>159</v>
          </cell>
          <cell r="H27">
            <v>125</v>
          </cell>
          <cell r="I27">
            <v>45070</v>
          </cell>
          <cell r="J27">
            <v>8564</v>
          </cell>
        </row>
        <row r="28">
          <cell r="A28">
            <v>16</v>
          </cell>
          <cell r="B28" t="str">
            <v>HEA 450</v>
          </cell>
          <cell r="C28">
            <v>440</v>
          </cell>
          <cell r="D28">
            <v>300</v>
          </cell>
          <cell r="E28">
            <v>11.5</v>
          </cell>
          <cell r="F28">
            <v>21</v>
          </cell>
          <cell r="G28">
            <v>178</v>
          </cell>
          <cell r="H28">
            <v>140</v>
          </cell>
          <cell r="I28">
            <v>63720</v>
          </cell>
          <cell r="J28">
            <v>9465</v>
          </cell>
        </row>
        <row r="29">
          <cell r="A29">
            <v>17</v>
          </cell>
          <cell r="B29" t="str">
            <v>HEA 500</v>
          </cell>
          <cell r="C29">
            <v>490</v>
          </cell>
          <cell r="D29">
            <v>300</v>
          </cell>
          <cell r="E29">
            <v>12</v>
          </cell>
          <cell r="F29">
            <v>23</v>
          </cell>
          <cell r="G29">
            <v>198</v>
          </cell>
          <cell r="H29">
            <v>155</v>
          </cell>
          <cell r="I29">
            <v>86970</v>
          </cell>
          <cell r="J29">
            <v>10370</v>
          </cell>
        </row>
        <row r="30">
          <cell r="A30">
            <v>18</v>
          </cell>
          <cell r="B30" t="str">
            <v>HEA 550</v>
          </cell>
          <cell r="C30">
            <v>540</v>
          </cell>
          <cell r="D30">
            <v>300</v>
          </cell>
          <cell r="E30">
            <v>12.5</v>
          </cell>
          <cell r="F30">
            <v>24</v>
          </cell>
          <cell r="G30">
            <v>212</v>
          </cell>
          <cell r="H30">
            <v>166</v>
          </cell>
          <cell r="I30">
            <v>111900</v>
          </cell>
          <cell r="J30">
            <v>10820</v>
          </cell>
        </row>
        <row r="31">
          <cell r="A31">
            <v>19</v>
          </cell>
          <cell r="B31" t="str">
            <v>HEA 600</v>
          </cell>
          <cell r="C31">
            <v>590</v>
          </cell>
          <cell r="D31">
            <v>300</v>
          </cell>
          <cell r="E31">
            <v>13</v>
          </cell>
          <cell r="F31">
            <v>25</v>
          </cell>
          <cell r="G31">
            <v>266</v>
          </cell>
          <cell r="H31">
            <v>178</v>
          </cell>
          <cell r="I31">
            <v>141200</v>
          </cell>
          <cell r="J31">
            <v>11270</v>
          </cell>
        </row>
        <row r="32">
          <cell r="A32">
            <v>20</v>
          </cell>
          <cell r="B32" t="str">
            <v>IPE 80</v>
          </cell>
          <cell r="C32">
            <v>80</v>
          </cell>
          <cell r="D32">
            <v>46</v>
          </cell>
          <cell r="E32">
            <v>3.8</v>
          </cell>
          <cell r="F32">
            <v>5.2</v>
          </cell>
          <cell r="G32">
            <v>7.64</v>
          </cell>
          <cell r="H32">
            <v>6</v>
          </cell>
          <cell r="I32">
            <v>80.099999999999994</v>
          </cell>
          <cell r="J32">
            <v>8.49</v>
          </cell>
        </row>
        <row r="33">
          <cell r="A33">
            <v>21</v>
          </cell>
          <cell r="B33" t="str">
            <v>IPE 100</v>
          </cell>
          <cell r="C33">
            <v>100</v>
          </cell>
          <cell r="D33">
            <v>55</v>
          </cell>
          <cell r="E33">
            <v>4.0999999999999996</v>
          </cell>
          <cell r="F33">
            <v>5.7</v>
          </cell>
          <cell r="G33">
            <v>10.3</v>
          </cell>
          <cell r="H33">
            <v>8.1</v>
          </cell>
          <cell r="I33">
            <v>171</v>
          </cell>
          <cell r="J33">
            <v>15.9</v>
          </cell>
        </row>
        <row r="34">
          <cell r="A34">
            <v>22</v>
          </cell>
          <cell r="B34" t="str">
            <v>IPE 120</v>
          </cell>
          <cell r="C34">
            <v>120</v>
          </cell>
          <cell r="D34">
            <v>64</v>
          </cell>
          <cell r="E34">
            <v>4.4000000000000004</v>
          </cell>
          <cell r="F34">
            <v>6.3</v>
          </cell>
          <cell r="G34">
            <v>13.2</v>
          </cell>
          <cell r="H34">
            <v>10.4</v>
          </cell>
          <cell r="I34">
            <v>318</v>
          </cell>
          <cell r="J34">
            <v>27.7</v>
          </cell>
        </row>
        <row r="35">
          <cell r="A35">
            <v>23</v>
          </cell>
          <cell r="B35" t="str">
            <v>IPE 140</v>
          </cell>
          <cell r="C35">
            <v>140</v>
          </cell>
          <cell r="D35">
            <v>73</v>
          </cell>
          <cell r="E35">
            <v>4.7</v>
          </cell>
          <cell r="F35">
            <v>6.9</v>
          </cell>
          <cell r="G35">
            <v>16.399999999999999</v>
          </cell>
          <cell r="H35">
            <v>12.9</v>
          </cell>
          <cell r="I35">
            <v>541</v>
          </cell>
          <cell r="J35">
            <v>44.9</v>
          </cell>
        </row>
        <row r="36">
          <cell r="A36">
            <v>24</v>
          </cell>
          <cell r="B36" t="str">
            <v>IPE 160</v>
          </cell>
          <cell r="C36">
            <v>160</v>
          </cell>
          <cell r="D36">
            <v>82</v>
          </cell>
          <cell r="E36">
            <v>5</v>
          </cell>
          <cell r="F36">
            <v>7.4</v>
          </cell>
          <cell r="G36">
            <v>20.100000000000001</v>
          </cell>
          <cell r="H36">
            <v>15.8</v>
          </cell>
          <cell r="I36">
            <v>869</v>
          </cell>
          <cell r="J36">
            <v>68.3</v>
          </cell>
        </row>
        <row r="37">
          <cell r="A37">
            <v>25</v>
          </cell>
          <cell r="B37" t="str">
            <v>IPE 180</v>
          </cell>
          <cell r="C37">
            <v>180</v>
          </cell>
          <cell r="D37">
            <v>91</v>
          </cell>
          <cell r="E37">
            <v>5.3</v>
          </cell>
          <cell r="F37">
            <v>8</v>
          </cell>
          <cell r="G37">
            <v>23.9</v>
          </cell>
          <cell r="H37">
            <v>18.8</v>
          </cell>
          <cell r="I37">
            <v>1320</v>
          </cell>
          <cell r="J37">
            <v>101</v>
          </cell>
        </row>
        <row r="38">
          <cell r="A38">
            <v>26</v>
          </cell>
          <cell r="B38" t="str">
            <v>IPE 200</v>
          </cell>
          <cell r="C38">
            <v>200</v>
          </cell>
          <cell r="D38">
            <v>100</v>
          </cell>
          <cell r="E38">
            <v>5.6</v>
          </cell>
          <cell r="F38">
            <v>8.5</v>
          </cell>
          <cell r="G38">
            <v>28.5</v>
          </cell>
          <cell r="H38">
            <v>22.4</v>
          </cell>
          <cell r="I38">
            <v>1940</v>
          </cell>
          <cell r="J38">
            <v>142</v>
          </cell>
        </row>
        <row r="39">
          <cell r="A39">
            <v>27</v>
          </cell>
          <cell r="B39" t="str">
            <v>IPE 220</v>
          </cell>
          <cell r="C39">
            <v>220</v>
          </cell>
          <cell r="D39">
            <v>110</v>
          </cell>
          <cell r="E39">
            <v>5.9</v>
          </cell>
          <cell r="F39">
            <v>9.1999999999999993</v>
          </cell>
          <cell r="G39">
            <v>33.4</v>
          </cell>
          <cell r="H39">
            <v>26.2</v>
          </cell>
          <cell r="I39">
            <v>2770</v>
          </cell>
          <cell r="J39">
            <v>205</v>
          </cell>
        </row>
        <row r="40">
          <cell r="A40">
            <v>28</v>
          </cell>
          <cell r="B40" t="str">
            <v>IPE 240</v>
          </cell>
          <cell r="C40">
            <v>240</v>
          </cell>
          <cell r="D40">
            <v>120</v>
          </cell>
          <cell r="E40">
            <v>6.2</v>
          </cell>
          <cell r="F40">
            <v>9.8000000000000007</v>
          </cell>
          <cell r="G40">
            <v>39.1</v>
          </cell>
          <cell r="H40">
            <v>30.7</v>
          </cell>
          <cell r="I40">
            <v>3890</v>
          </cell>
          <cell r="J40">
            <v>284</v>
          </cell>
        </row>
        <row r="41">
          <cell r="A41">
            <v>29</v>
          </cell>
          <cell r="B41" t="str">
            <v>IPE 270</v>
          </cell>
          <cell r="C41">
            <v>270</v>
          </cell>
          <cell r="D41">
            <v>135</v>
          </cell>
          <cell r="E41">
            <v>6.6</v>
          </cell>
          <cell r="F41">
            <v>10.199999999999999</v>
          </cell>
          <cell r="G41">
            <v>45.9</v>
          </cell>
          <cell r="H41">
            <v>36.1</v>
          </cell>
          <cell r="I41">
            <v>5790</v>
          </cell>
          <cell r="J41">
            <v>420</v>
          </cell>
        </row>
        <row r="42">
          <cell r="A42">
            <v>30</v>
          </cell>
          <cell r="B42" t="str">
            <v>IPE 300</v>
          </cell>
          <cell r="C42">
            <v>300</v>
          </cell>
          <cell r="D42">
            <v>150</v>
          </cell>
          <cell r="E42">
            <v>7.1</v>
          </cell>
          <cell r="F42">
            <v>10.7</v>
          </cell>
          <cell r="G42">
            <v>53.8</v>
          </cell>
          <cell r="H42">
            <v>42.2</v>
          </cell>
          <cell r="I42">
            <v>8360</v>
          </cell>
          <cell r="J42">
            <v>604</v>
          </cell>
        </row>
        <row r="43">
          <cell r="A43">
            <v>31</v>
          </cell>
          <cell r="B43" t="str">
            <v>IPE 330</v>
          </cell>
          <cell r="C43">
            <v>330</v>
          </cell>
          <cell r="D43">
            <v>160</v>
          </cell>
          <cell r="E43">
            <v>7.5</v>
          </cell>
          <cell r="F43">
            <v>11.5</v>
          </cell>
          <cell r="G43">
            <v>62.6</v>
          </cell>
          <cell r="H43">
            <v>49.1</v>
          </cell>
          <cell r="I43">
            <v>11770</v>
          </cell>
          <cell r="J43">
            <v>788</v>
          </cell>
        </row>
        <row r="44">
          <cell r="A44">
            <v>32</v>
          </cell>
          <cell r="B44" t="str">
            <v>IPE 360</v>
          </cell>
          <cell r="C44">
            <v>360</v>
          </cell>
          <cell r="D44">
            <v>170</v>
          </cell>
          <cell r="E44">
            <v>8</v>
          </cell>
          <cell r="F44">
            <v>12.7</v>
          </cell>
          <cell r="G44">
            <v>72.7</v>
          </cell>
          <cell r="H44">
            <v>57.1</v>
          </cell>
          <cell r="I44">
            <v>16270</v>
          </cell>
          <cell r="J44">
            <v>1040</v>
          </cell>
        </row>
        <row r="45">
          <cell r="A45">
            <v>33</v>
          </cell>
          <cell r="B45" t="str">
            <v>IPE 400</v>
          </cell>
          <cell r="C45">
            <v>400</v>
          </cell>
          <cell r="D45">
            <v>180</v>
          </cell>
          <cell r="E45">
            <v>8.6</v>
          </cell>
          <cell r="F45">
            <v>13.5</v>
          </cell>
          <cell r="G45">
            <v>84.5</v>
          </cell>
          <cell r="H45">
            <v>66.3</v>
          </cell>
          <cell r="I45">
            <v>23120</v>
          </cell>
          <cell r="J45">
            <v>1320</v>
          </cell>
        </row>
        <row r="46">
          <cell r="A46">
            <v>34</v>
          </cell>
          <cell r="B46" t="str">
            <v>IPE 450</v>
          </cell>
          <cell r="C46">
            <v>450</v>
          </cell>
          <cell r="D46">
            <v>190</v>
          </cell>
          <cell r="E46">
            <v>9.4</v>
          </cell>
          <cell r="F46">
            <v>14.6</v>
          </cell>
          <cell r="G46">
            <v>98.8</v>
          </cell>
          <cell r="H46">
            <v>77.599999999999994</v>
          </cell>
          <cell r="I46">
            <v>33740</v>
          </cell>
          <cell r="J46">
            <v>1680</v>
          </cell>
        </row>
        <row r="47">
          <cell r="A47">
            <v>35</v>
          </cell>
          <cell r="B47" t="str">
            <v>IPE 500</v>
          </cell>
          <cell r="C47">
            <v>500</v>
          </cell>
          <cell r="D47">
            <v>200</v>
          </cell>
          <cell r="E47">
            <v>10.199999999999999</v>
          </cell>
          <cell r="F47">
            <v>16</v>
          </cell>
          <cell r="G47">
            <v>116</v>
          </cell>
          <cell r="H47">
            <v>90.7</v>
          </cell>
          <cell r="I47">
            <v>48200</v>
          </cell>
          <cell r="J47">
            <v>2140</v>
          </cell>
        </row>
        <row r="48">
          <cell r="A48">
            <v>36</v>
          </cell>
          <cell r="B48" t="str">
            <v>IPE 550</v>
          </cell>
          <cell r="C48">
            <v>550</v>
          </cell>
          <cell r="D48">
            <v>210</v>
          </cell>
          <cell r="E48">
            <v>11.1</v>
          </cell>
          <cell r="F48">
            <v>17.2</v>
          </cell>
          <cell r="G48">
            <v>134</v>
          </cell>
          <cell r="H48">
            <v>106</v>
          </cell>
          <cell r="I48">
            <v>67120</v>
          </cell>
          <cell r="J48">
            <v>2670</v>
          </cell>
        </row>
        <row r="49">
          <cell r="A49">
            <v>37</v>
          </cell>
          <cell r="B49" t="str">
            <v>IPE600</v>
          </cell>
          <cell r="C49">
            <v>600</v>
          </cell>
          <cell r="D49">
            <v>220</v>
          </cell>
          <cell r="E49">
            <v>12</v>
          </cell>
          <cell r="F49">
            <v>19</v>
          </cell>
          <cell r="G49">
            <v>156</v>
          </cell>
          <cell r="H49">
            <v>122</v>
          </cell>
          <cell r="I49">
            <v>92080</v>
          </cell>
          <cell r="J49">
            <v>3387</v>
          </cell>
        </row>
        <row r="50">
          <cell r="A50">
            <v>38</v>
          </cell>
          <cell r="B50" t="str">
            <v>HEB 100</v>
          </cell>
          <cell r="C50">
            <v>100</v>
          </cell>
          <cell r="D50">
            <v>100</v>
          </cell>
          <cell r="E50">
            <v>6</v>
          </cell>
          <cell r="F50">
            <v>10</v>
          </cell>
          <cell r="G50">
            <v>26</v>
          </cell>
          <cell r="H50">
            <v>20.399999999999999</v>
          </cell>
          <cell r="I50">
            <v>450</v>
          </cell>
          <cell r="J50">
            <v>167</v>
          </cell>
        </row>
        <row r="51">
          <cell r="A51">
            <v>39</v>
          </cell>
          <cell r="B51" t="str">
            <v>HEB 120</v>
          </cell>
          <cell r="C51">
            <v>120</v>
          </cell>
          <cell r="D51">
            <v>120</v>
          </cell>
          <cell r="E51">
            <v>6.5</v>
          </cell>
          <cell r="F51">
            <v>11</v>
          </cell>
          <cell r="G51">
            <v>34</v>
          </cell>
          <cell r="H51">
            <v>26.7</v>
          </cell>
          <cell r="I51">
            <v>864</v>
          </cell>
          <cell r="J51">
            <v>318</v>
          </cell>
        </row>
        <row r="52">
          <cell r="A52">
            <v>40</v>
          </cell>
          <cell r="B52" t="str">
            <v>HEB 140</v>
          </cell>
          <cell r="C52">
            <v>140</v>
          </cell>
          <cell r="D52">
            <v>140</v>
          </cell>
          <cell r="E52">
            <v>7</v>
          </cell>
          <cell r="F52">
            <v>12</v>
          </cell>
          <cell r="G52">
            <v>43</v>
          </cell>
          <cell r="H52">
            <v>33.700000000000003</v>
          </cell>
          <cell r="I52">
            <v>1510</v>
          </cell>
          <cell r="J52">
            <v>550</v>
          </cell>
        </row>
        <row r="53">
          <cell r="A53">
            <v>41</v>
          </cell>
          <cell r="B53" t="str">
            <v>HEB 160</v>
          </cell>
          <cell r="C53">
            <v>160</v>
          </cell>
          <cell r="D53">
            <v>160</v>
          </cell>
          <cell r="E53">
            <v>8</v>
          </cell>
          <cell r="F53">
            <v>13</v>
          </cell>
          <cell r="G53">
            <v>54.3</v>
          </cell>
          <cell r="H53">
            <v>42.6</v>
          </cell>
          <cell r="I53">
            <v>2490</v>
          </cell>
          <cell r="J53">
            <v>889</v>
          </cell>
        </row>
        <row r="54">
          <cell r="A54">
            <v>42</v>
          </cell>
          <cell r="B54" t="str">
            <v>HEB 180</v>
          </cell>
          <cell r="C54">
            <v>180</v>
          </cell>
          <cell r="D54">
            <v>180</v>
          </cell>
          <cell r="E54">
            <v>8.5</v>
          </cell>
          <cell r="F54">
            <v>14</v>
          </cell>
          <cell r="G54">
            <v>65.3</v>
          </cell>
          <cell r="H54">
            <v>51.2</v>
          </cell>
          <cell r="I54">
            <v>3830</v>
          </cell>
          <cell r="J54">
            <v>1360</v>
          </cell>
        </row>
        <row r="55">
          <cell r="A55">
            <v>43</v>
          </cell>
          <cell r="B55" t="str">
            <v>HEB 200</v>
          </cell>
          <cell r="C55">
            <v>200</v>
          </cell>
          <cell r="D55">
            <v>200</v>
          </cell>
          <cell r="E55">
            <v>9</v>
          </cell>
          <cell r="F55">
            <v>15</v>
          </cell>
          <cell r="G55">
            <v>78.099999999999994</v>
          </cell>
          <cell r="H55">
            <v>613</v>
          </cell>
          <cell r="I55">
            <v>5700</v>
          </cell>
          <cell r="J55">
            <v>2000</v>
          </cell>
        </row>
        <row r="56">
          <cell r="A56">
            <v>44</v>
          </cell>
          <cell r="B56" t="str">
            <v>HEB 220</v>
          </cell>
          <cell r="C56">
            <v>220</v>
          </cell>
          <cell r="D56">
            <v>220</v>
          </cell>
          <cell r="E56">
            <v>9.5</v>
          </cell>
          <cell r="F56">
            <v>16</v>
          </cell>
          <cell r="G56">
            <v>91</v>
          </cell>
          <cell r="H56">
            <v>71.5</v>
          </cell>
          <cell r="I56">
            <v>8090</v>
          </cell>
          <cell r="J56">
            <v>2840</v>
          </cell>
        </row>
        <row r="57">
          <cell r="A57">
            <v>45</v>
          </cell>
          <cell r="B57" t="str">
            <v>HEB 240</v>
          </cell>
          <cell r="C57">
            <v>240</v>
          </cell>
          <cell r="D57">
            <v>240</v>
          </cell>
          <cell r="E57">
            <v>10</v>
          </cell>
          <cell r="F57">
            <v>17</v>
          </cell>
          <cell r="G57">
            <v>106</v>
          </cell>
          <cell r="H57">
            <v>83.2</v>
          </cell>
          <cell r="I57">
            <v>11260</v>
          </cell>
          <cell r="J57">
            <v>3920</v>
          </cell>
        </row>
        <row r="58">
          <cell r="A58">
            <v>46</v>
          </cell>
          <cell r="B58" t="str">
            <v>HEB 260</v>
          </cell>
          <cell r="C58">
            <v>260</v>
          </cell>
          <cell r="D58">
            <v>260</v>
          </cell>
          <cell r="E58">
            <v>10</v>
          </cell>
          <cell r="F58">
            <v>17.5</v>
          </cell>
          <cell r="G58">
            <v>118</v>
          </cell>
          <cell r="H58">
            <v>93</v>
          </cell>
          <cell r="I58">
            <v>14920</v>
          </cell>
          <cell r="J58">
            <v>5130</v>
          </cell>
        </row>
        <row r="59">
          <cell r="A59">
            <v>47</v>
          </cell>
          <cell r="B59" t="str">
            <v>HEB 280</v>
          </cell>
          <cell r="C59">
            <v>280</v>
          </cell>
          <cell r="D59">
            <v>280</v>
          </cell>
          <cell r="E59">
            <v>10.5</v>
          </cell>
          <cell r="F59">
            <v>18</v>
          </cell>
          <cell r="G59">
            <v>131</v>
          </cell>
          <cell r="H59">
            <v>103</v>
          </cell>
          <cell r="I59">
            <v>19270</v>
          </cell>
          <cell r="J59">
            <v>6590</v>
          </cell>
        </row>
        <row r="60">
          <cell r="A60">
            <v>48</v>
          </cell>
          <cell r="B60" t="str">
            <v>HEB 300</v>
          </cell>
          <cell r="C60">
            <v>300</v>
          </cell>
          <cell r="D60">
            <v>300</v>
          </cell>
          <cell r="E60">
            <v>11</v>
          </cell>
          <cell r="F60">
            <v>19</v>
          </cell>
          <cell r="G60">
            <v>149</v>
          </cell>
          <cell r="H60">
            <v>117</v>
          </cell>
          <cell r="I60">
            <v>25170</v>
          </cell>
          <cell r="J60">
            <v>8560</v>
          </cell>
        </row>
        <row r="61">
          <cell r="A61">
            <v>49</v>
          </cell>
          <cell r="B61" t="str">
            <v>HEB 320</v>
          </cell>
          <cell r="C61">
            <v>320</v>
          </cell>
          <cell r="D61">
            <v>300</v>
          </cell>
          <cell r="E61">
            <v>11.5</v>
          </cell>
          <cell r="F61">
            <v>20.5</v>
          </cell>
          <cell r="G61">
            <v>161</v>
          </cell>
          <cell r="H61">
            <v>127</v>
          </cell>
          <cell r="I61">
            <v>30820</v>
          </cell>
          <cell r="J61">
            <v>9240</v>
          </cell>
        </row>
        <row r="62">
          <cell r="A62">
            <v>50</v>
          </cell>
          <cell r="B62" t="str">
            <v>HEB 340</v>
          </cell>
          <cell r="C62">
            <v>340</v>
          </cell>
          <cell r="D62">
            <v>300</v>
          </cell>
          <cell r="E62">
            <v>12</v>
          </cell>
          <cell r="F62">
            <v>21.5</v>
          </cell>
          <cell r="G62">
            <v>171</v>
          </cell>
          <cell r="H62">
            <v>134</v>
          </cell>
          <cell r="I62">
            <v>36660</v>
          </cell>
          <cell r="J62">
            <v>9690</v>
          </cell>
        </row>
        <row r="63">
          <cell r="A63">
            <v>51</v>
          </cell>
          <cell r="B63" t="str">
            <v>HEB 360</v>
          </cell>
          <cell r="C63">
            <v>360</v>
          </cell>
          <cell r="D63">
            <v>300</v>
          </cell>
          <cell r="E63">
            <v>12.5</v>
          </cell>
          <cell r="F63">
            <v>22.5</v>
          </cell>
          <cell r="G63">
            <v>181</v>
          </cell>
          <cell r="H63">
            <v>142</v>
          </cell>
          <cell r="I63">
            <v>43190</v>
          </cell>
          <cell r="J63">
            <v>10140</v>
          </cell>
        </row>
        <row r="64">
          <cell r="A64">
            <v>52</v>
          </cell>
          <cell r="B64" t="str">
            <v>HEB 400</v>
          </cell>
          <cell r="C64">
            <v>400</v>
          </cell>
          <cell r="D64">
            <v>300</v>
          </cell>
          <cell r="E64">
            <v>13.5</v>
          </cell>
          <cell r="F64">
            <v>24</v>
          </cell>
          <cell r="G64">
            <v>198</v>
          </cell>
          <cell r="H64">
            <v>155</v>
          </cell>
          <cell r="I64">
            <v>57680</v>
          </cell>
          <cell r="J64">
            <v>10820</v>
          </cell>
        </row>
        <row r="65">
          <cell r="A65">
            <v>53</v>
          </cell>
          <cell r="B65" t="str">
            <v>HEB 450</v>
          </cell>
          <cell r="C65">
            <v>450</v>
          </cell>
          <cell r="D65">
            <v>300</v>
          </cell>
          <cell r="E65">
            <v>14</v>
          </cell>
          <cell r="F65">
            <v>26</v>
          </cell>
          <cell r="G65">
            <v>218</v>
          </cell>
          <cell r="H65">
            <v>171</v>
          </cell>
          <cell r="I65">
            <v>79890</v>
          </cell>
          <cell r="J65">
            <v>11720</v>
          </cell>
        </row>
        <row r="66">
          <cell r="A66">
            <v>54</v>
          </cell>
          <cell r="B66" t="str">
            <v>HEB 500</v>
          </cell>
          <cell r="C66">
            <v>500</v>
          </cell>
          <cell r="D66">
            <v>300</v>
          </cell>
          <cell r="E66">
            <v>14.5</v>
          </cell>
          <cell r="F66">
            <v>28</v>
          </cell>
          <cell r="G66">
            <v>239</v>
          </cell>
          <cell r="H66">
            <v>187</v>
          </cell>
          <cell r="I66">
            <v>107200</v>
          </cell>
          <cell r="J66">
            <v>12620</v>
          </cell>
        </row>
        <row r="67">
          <cell r="A67">
            <v>55</v>
          </cell>
          <cell r="B67" t="str">
            <v>HEB 550</v>
          </cell>
          <cell r="C67">
            <v>550</v>
          </cell>
          <cell r="D67">
            <v>300</v>
          </cell>
          <cell r="E67">
            <v>15</v>
          </cell>
          <cell r="F67">
            <v>29</v>
          </cell>
          <cell r="G67">
            <v>254</v>
          </cell>
          <cell r="H67">
            <v>199</v>
          </cell>
          <cell r="I67">
            <v>136700</v>
          </cell>
          <cell r="J67">
            <v>13080</v>
          </cell>
        </row>
        <row r="68">
          <cell r="A68">
            <v>56</v>
          </cell>
          <cell r="B68" t="str">
            <v>HEB 600</v>
          </cell>
          <cell r="C68">
            <v>600</v>
          </cell>
          <cell r="D68">
            <v>300</v>
          </cell>
          <cell r="E68">
            <v>15.5</v>
          </cell>
          <cell r="F68">
            <v>30</v>
          </cell>
          <cell r="G68">
            <v>270</v>
          </cell>
          <cell r="H68">
            <v>212</v>
          </cell>
          <cell r="I68">
            <v>171000</v>
          </cell>
          <cell r="J68">
            <v>13530</v>
          </cell>
        </row>
        <row r="69">
          <cell r="A69">
            <v>57</v>
          </cell>
          <cell r="B69" t="str">
            <v>W6X9</v>
          </cell>
          <cell r="C69">
            <v>149.86000000000001</v>
          </cell>
          <cell r="D69">
            <v>100.07599999999999</v>
          </cell>
          <cell r="E69">
            <v>4.3180000000000005</v>
          </cell>
          <cell r="F69">
            <v>5.4609999999999994</v>
          </cell>
          <cell r="G69">
            <v>17.290288</v>
          </cell>
          <cell r="H69">
            <v>13.405511811023622</v>
          </cell>
          <cell r="I69">
            <v>682.61953798399986</v>
          </cell>
          <cell r="J69">
            <v>91.154682206399997</v>
          </cell>
        </row>
        <row r="70">
          <cell r="A70">
            <v>58</v>
          </cell>
          <cell r="B70" t="str">
            <v>W8X10</v>
          </cell>
          <cell r="C70">
            <v>200.40599999999998</v>
          </cell>
          <cell r="D70">
            <v>100.07599999999999</v>
          </cell>
          <cell r="E70">
            <v>4.3180000000000005</v>
          </cell>
          <cell r="F70">
            <v>5.206999999999999</v>
          </cell>
          <cell r="G70">
            <v>19.096736</v>
          </cell>
          <cell r="H70">
            <v>14.895013123359579</v>
          </cell>
          <cell r="I70">
            <v>1281.9927908479999</v>
          </cell>
          <cell r="J70">
            <v>86.992367950399995</v>
          </cell>
        </row>
        <row r="71">
          <cell r="A71">
            <v>59</v>
          </cell>
          <cell r="B71" t="str">
            <v>W10X12</v>
          </cell>
          <cell r="C71">
            <v>250.69799999999998</v>
          </cell>
          <cell r="D71">
            <v>100.58399999999999</v>
          </cell>
          <cell r="E71">
            <v>4.8259999999999996</v>
          </cell>
          <cell r="F71">
            <v>5.3339999999999996</v>
          </cell>
          <cell r="G71">
            <v>22.838664000000001</v>
          </cell>
          <cell r="H71">
            <v>17.874015748031496</v>
          </cell>
          <cell r="I71">
            <v>2239.3250697279996</v>
          </cell>
          <cell r="J71">
            <v>90.738450780800008</v>
          </cell>
        </row>
        <row r="72">
          <cell r="A72">
            <v>60</v>
          </cell>
          <cell r="B72" t="str">
            <v>W6X12</v>
          </cell>
          <cell r="C72">
            <v>153.16200000000001</v>
          </cell>
          <cell r="D72">
            <v>101.6</v>
          </cell>
          <cell r="E72">
            <v>5.8419999999999996</v>
          </cell>
          <cell r="F72">
            <v>7.1120000000000001</v>
          </cell>
          <cell r="G72">
            <v>22.903179999999999</v>
          </cell>
          <cell r="H72">
            <v>17.874015748031496</v>
          </cell>
          <cell r="I72">
            <v>919.87145057600003</v>
          </cell>
          <cell r="J72">
            <v>124.4531962544</v>
          </cell>
        </row>
        <row r="73">
          <cell r="A73">
            <v>61</v>
          </cell>
          <cell r="B73" t="str">
            <v>W4X13</v>
          </cell>
          <cell r="C73">
            <v>105.664</v>
          </cell>
          <cell r="D73">
            <v>103.12399999999998</v>
          </cell>
          <cell r="E73">
            <v>7.1120000000000001</v>
          </cell>
          <cell r="F73">
            <v>8.7629999999999981</v>
          </cell>
          <cell r="G73">
            <v>24.709628000000002</v>
          </cell>
          <cell r="H73">
            <v>19.363517060367453</v>
          </cell>
          <cell r="I73">
            <v>470.34151092799999</v>
          </cell>
          <cell r="J73">
            <v>160.66533028159998</v>
          </cell>
        </row>
        <row r="74">
          <cell r="A74">
            <v>62</v>
          </cell>
          <cell r="B74" t="str">
            <v>W8X13</v>
          </cell>
          <cell r="C74">
            <v>202.946</v>
          </cell>
          <cell r="D74">
            <v>101.6</v>
          </cell>
          <cell r="E74">
            <v>5.8419999999999996</v>
          </cell>
          <cell r="F74">
            <v>6.4769999999999994</v>
          </cell>
          <cell r="G74">
            <v>24.774144</v>
          </cell>
          <cell r="H74">
            <v>19.363517060367453</v>
          </cell>
          <cell r="I74">
            <v>1648.2764453760001</v>
          </cell>
          <cell r="J74">
            <v>113.63117918879999</v>
          </cell>
        </row>
        <row r="75">
          <cell r="A75">
            <v>63</v>
          </cell>
          <cell r="B75" t="str">
            <v>W12X14</v>
          </cell>
          <cell r="C75">
            <v>302.26</v>
          </cell>
          <cell r="D75">
            <v>100.83799999999999</v>
          </cell>
          <cell r="E75">
            <v>5.08</v>
          </cell>
          <cell r="F75">
            <v>5.7149999999999999</v>
          </cell>
          <cell r="G75">
            <v>26.838656</v>
          </cell>
          <cell r="H75">
            <v>20.85301837270341</v>
          </cell>
          <cell r="I75">
            <v>3687.8104308159996</v>
          </cell>
          <cell r="J75">
            <v>98.230616441599992</v>
          </cell>
        </row>
        <row r="76">
          <cell r="A76">
            <v>64</v>
          </cell>
          <cell r="B76" t="str">
            <v>W10X15</v>
          </cell>
          <cell r="C76">
            <v>253.74599999999998</v>
          </cell>
          <cell r="D76">
            <v>101.6</v>
          </cell>
          <cell r="E76">
            <v>5.8419999999999996</v>
          </cell>
          <cell r="F76">
            <v>6.8579999999999997</v>
          </cell>
          <cell r="G76">
            <v>28.451556</v>
          </cell>
          <cell r="H76">
            <v>22.34251968503937</v>
          </cell>
          <cell r="I76">
            <v>2867.8345223840001</v>
          </cell>
          <cell r="J76">
            <v>120.2908819984</v>
          </cell>
        </row>
        <row r="77">
          <cell r="A77">
            <v>65</v>
          </cell>
          <cell r="B77" t="str">
            <v>W6X15</v>
          </cell>
          <cell r="C77">
            <v>152.14599999999999</v>
          </cell>
          <cell r="D77">
            <v>152.14599999999999</v>
          </cell>
          <cell r="E77">
            <v>5.8419999999999996</v>
          </cell>
          <cell r="F77">
            <v>6.6040000000000001</v>
          </cell>
          <cell r="G77">
            <v>28.580587999999999</v>
          </cell>
          <cell r="H77">
            <v>22.34251968503937</v>
          </cell>
          <cell r="I77">
            <v>1211.2334484959999</v>
          </cell>
          <cell r="J77">
            <v>387.92768865919999</v>
          </cell>
        </row>
        <row r="78">
          <cell r="A78">
            <v>66</v>
          </cell>
          <cell r="B78" t="str">
            <v>W8X15</v>
          </cell>
          <cell r="C78">
            <v>205.99399999999997</v>
          </cell>
          <cell r="D78">
            <v>101.85399999999998</v>
          </cell>
          <cell r="E78">
            <v>6.2229999999999999</v>
          </cell>
          <cell r="F78">
            <v>8.0009999999999994</v>
          </cell>
          <cell r="G78">
            <v>28.645104000000003</v>
          </cell>
          <cell r="H78">
            <v>22.34251968503937</v>
          </cell>
          <cell r="I78">
            <v>1997.91084288</v>
          </cell>
          <cell r="J78">
            <v>141.9349161296</v>
          </cell>
        </row>
        <row r="79">
          <cell r="A79">
            <v>67</v>
          </cell>
          <cell r="B79" t="str">
            <v>W5X16</v>
          </cell>
          <cell r="C79">
            <v>127.25399999999999</v>
          </cell>
          <cell r="D79">
            <v>127</v>
          </cell>
          <cell r="E79">
            <v>6.0959999999999992</v>
          </cell>
          <cell r="F79">
            <v>9.1439999999999984</v>
          </cell>
          <cell r="G79">
            <v>30.193487999999999</v>
          </cell>
          <cell r="H79">
            <v>23.832020997375327</v>
          </cell>
          <cell r="I79">
            <v>886.57293652800001</v>
          </cell>
          <cell r="J79">
            <v>312.58980062559999</v>
          </cell>
        </row>
        <row r="80">
          <cell r="A80">
            <v>68</v>
          </cell>
          <cell r="B80" t="str">
            <v>W12X16</v>
          </cell>
          <cell r="C80">
            <v>304.8</v>
          </cell>
          <cell r="D80">
            <v>101.346</v>
          </cell>
          <cell r="E80">
            <v>5.5880000000000001</v>
          </cell>
          <cell r="F80">
            <v>6.7309999999999999</v>
          </cell>
          <cell r="G80">
            <v>30.387035999999998</v>
          </cell>
          <cell r="H80">
            <v>23.832020997375327</v>
          </cell>
          <cell r="I80">
            <v>4287.1836836799994</v>
          </cell>
          <cell r="J80">
            <v>117.37726201919999</v>
          </cell>
        </row>
        <row r="81">
          <cell r="A81">
            <v>69</v>
          </cell>
          <cell r="B81" t="str">
            <v>W6X16</v>
          </cell>
          <cell r="C81">
            <v>159.512</v>
          </cell>
          <cell r="D81">
            <v>102.36199999999999</v>
          </cell>
          <cell r="E81">
            <v>6.6040000000000001</v>
          </cell>
          <cell r="F81">
            <v>10.287000000000001</v>
          </cell>
          <cell r="G81">
            <v>30.580584000000002</v>
          </cell>
          <cell r="H81">
            <v>23.832020997375327</v>
          </cell>
          <cell r="I81">
            <v>1336.1028761760001</v>
          </cell>
          <cell r="J81">
            <v>184.39052154079997</v>
          </cell>
        </row>
        <row r="82">
          <cell r="A82">
            <v>70</v>
          </cell>
          <cell r="B82" t="str">
            <v>W10X17</v>
          </cell>
          <cell r="C82">
            <v>256.54000000000002</v>
          </cell>
          <cell r="D82">
            <v>101.85399999999998</v>
          </cell>
          <cell r="E82">
            <v>6.0959999999999992</v>
          </cell>
          <cell r="F82">
            <v>8.3819999999999997</v>
          </cell>
          <cell r="G82">
            <v>32.193483999999998</v>
          </cell>
          <cell r="H82">
            <v>25.321522309711284</v>
          </cell>
          <cell r="I82">
            <v>3408.9353756640003</v>
          </cell>
          <cell r="J82">
            <v>148.1783875136</v>
          </cell>
        </row>
        <row r="83">
          <cell r="A83">
            <v>71</v>
          </cell>
          <cell r="B83" t="str">
            <v>W8X18</v>
          </cell>
          <cell r="C83">
            <v>206.756</v>
          </cell>
          <cell r="D83">
            <v>133.35</v>
          </cell>
          <cell r="E83">
            <v>5.8419999999999996</v>
          </cell>
          <cell r="F83">
            <v>8.3819999999999997</v>
          </cell>
          <cell r="G83">
            <v>33.935415999999996</v>
          </cell>
          <cell r="H83">
            <v>26.811023622047244</v>
          </cell>
          <cell r="I83">
            <v>2576.4725244639999</v>
          </cell>
          <cell r="J83">
            <v>331.73644620319999</v>
          </cell>
        </row>
        <row r="84">
          <cell r="A84">
            <v>72</v>
          </cell>
          <cell r="B84" t="str">
            <v>W5X19</v>
          </cell>
          <cell r="C84">
            <v>130.81</v>
          </cell>
          <cell r="D84">
            <v>127.762</v>
          </cell>
          <cell r="E84">
            <v>6.8579999999999997</v>
          </cell>
          <cell r="F84">
            <v>10.921999999999999</v>
          </cell>
          <cell r="G84">
            <v>35.741864</v>
          </cell>
          <cell r="H84">
            <v>28.300524934383198</v>
          </cell>
          <cell r="I84">
            <v>1090.5263350719999</v>
          </cell>
          <cell r="J84">
            <v>380.0192915728</v>
          </cell>
        </row>
        <row r="85">
          <cell r="A85">
            <v>73</v>
          </cell>
          <cell r="B85" t="str">
            <v>W12X19</v>
          </cell>
          <cell r="C85">
            <v>309.88</v>
          </cell>
          <cell r="D85">
            <v>101.85399999999998</v>
          </cell>
          <cell r="E85">
            <v>5.9689999999999994</v>
          </cell>
          <cell r="F85">
            <v>8.89</v>
          </cell>
          <cell r="G85">
            <v>35.935411999999999</v>
          </cell>
          <cell r="H85">
            <v>28.300524934383198</v>
          </cell>
          <cell r="I85">
            <v>5411.0085327999996</v>
          </cell>
          <cell r="J85">
            <v>156.50301602559998</v>
          </cell>
        </row>
        <row r="86">
          <cell r="A86">
            <v>74</v>
          </cell>
          <cell r="B86" t="str">
            <v>W10X19</v>
          </cell>
          <cell r="C86">
            <v>259.08</v>
          </cell>
          <cell r="D86">
            <v>102.10799999999999</v>
          </cell>
          <cell r="E86">
            <v>6.35</v>
          </cell>
          <cell r="F86">
            <v>10.032999999999999</v>
          </cell>
          <cell r="G86">
            <v>36.257992000000002</v>
          </cell>
          <cell r="H86">
            <v>28.300524934383198</v>
          </cell>
          <cell r="I86">
            <v>4008.3086285279996</v>
          </cell>
          <cell r="J86">
            <v>178.56328158239998</v>
          </cell>
        </row>
        <row r="87">
          <cell r="A87">
            <v>75</v>
          </cell>
          <cell r="B87" t="str">
            <v>W6X20</v>
          </cell>
          <cell r="C87">
            <v>157.47999999999999</v>
          </cell>
          <cell r="D87">
            <v>152.90799999999999</v>
          </cell>
          <cell r="E87">
            <v>6.6040000000000001</v>
          </cell>
          <cell r="F87">
            <v>9.270999999999999</v>
          </cell>
          <cell r="G87">
            <v>37.870891999999998</v>
          </cell>
          <cell r="H87">
            <v>29.790026246719158</v>
          </cell>
          <cell r="I87">
            <v>1723.1981019839998</v>
          </cell>
          <cell r="J87">
            <v>553.58779604799997</v>
          </cell>
        </row>
        <row r="88">
          <cell r="A88">
            <v>76</v>
          </cell>
          <cell r="B88" t="str">
            <v>W8X21</v>
          </cell>
          <cell r="C88">
            <v>210.31199999999998</v>
          </cell>
          <cell r="D88">
            <v>133.85799999999998</v>
          </cell>
          <cell r="E88">
            <v>6.35</v>
          </cell>
          <cell r="F88">
            <v>10.16</v>
          </cell>
          <cell r="G88">
            <v>39.741855999999999</v>
          </cell>
          <cell r="H88">
            <v>31.279527559055119</v>
          </cell>
          <cell r="I88">
            <v>3134.2226347679998</v>
          </cell>
          <cell r="J88">
            <v>406.65810281119997</v>
          </cell>
        </row>
        <row r="89">
          <cell r="A89">
            <v>77</v>
          </cell>
          <cell r="B89" t="str">
            <v>W12X22</v>
          </cell>
          <cell r="C89">
            <v>312.42</v>
          </cell>
          <cell r="D89">
            <v>102.36199999999999</v>
          </cell>
          <cell r="E89">
            <v>6.6040000000000001</v>
          </cell>
          <cell r="F89">
            <v>10.795</v>
          </cell>
          <cell r="G89">
            <v>41.806368000000006</v>
          </cell>
          <cell r="H89">
            <v>32.769028871391072</v>
          </cell>
          <cell r="I89">
            <v>6493.2102393599998</v>
          </cell>
          <cell r="J89">
            <v>193.96384432959999</v>
          </cell>
        </row>
        <row r="90">
          <cell r="A90">
            <v>78</v>
          </cell>
          <cell r="B90" t="str">
            <v>W10X22</v>
          </cell>
          <cell r="C90">
            <v>259.08</v>
          </cell>
          <cell r="D90">
            <v>146.05000000000001</v>
          </cell>
          <cell r="E90">
            <v>6.0959999999999992</v>
          </cell>
          <cell r="F90">
            <v>9.1439999999999984</v>
          </cell>
          <cell r="G90">
            <v>41.870884000000004</v>
          </cell>
          <cell r="H90">
            <v>32.769028871391072</v>
          </cell>
          <cell r="I90">
            <v>4911.5308220799998</v>
          </cell>
          <cell r="J90">
            <v>474.50382518399999</v>
          </cell>
        </row>
        <row r="91">
          <cell r="A91">
            <v>79</v>
          </cell>
          <cell r="B91" t="str">
            <v>W14X22</v>
          </cell>
          <cell r="C91">
            <v>347.98</v>
          </cell>
          <cell r="D91">
            <v>127</v>
          </cell>
          <cell r="E91">
            <v>5.8419999999999996</v>
          </cell>
          <cell r="F91">
            <v>8.5090000000000003</v>
          </cell>
          <cell r="G91">
            <v>41.870884000000004</v>
          </cell>
          <cell r="H91">
            <v>32.769028871391072</v>
          </cell>
          <cell r="I91">
            <v>8283.0053694399994</v>
          </cell>
          <cell r="J91">
            <v>291.36199791999996</v>
          </cell>
        </row>
        <row r="92">
          <cell r="A92">
            <v>80</v>
          </cell>
          <cell r="B92" t="str">
            <v>W8X24</v>
          </cell>
          <cell r="C92">
            <v>201.42199999999997</v>
          </cell>
          <cell r="D92">
            <v>165.1</v>
          </cell>
          <cell r="E92">
            <v>6.2229999999999999</v>
          </cell>
          <cell r="F92">
            <v>10.16</v>
          </cell>
          <cell r="G92">
            <v>45.677328000000003</v>
          </cell>
          <cell r="H92">
            <v>35.748031496062993</v>
          </cell>
          <cell r="I92">
            <v>3446.3962039679996</v>
          </cell>
          <cell r="J92">
            <v>761.70350884799996</v>
          </cell>
        </row>
        <row r="93">
          <cell r="A93">
            <v>81</v>
          </cell>
          <cell r="B93" t="str">
            <v>W6X25</v>
          </cell>
          <cell r="C93">
            <v>162.05199999999999</v>
          </cell>
          <cell r="D93">
            <v>154.43199999999999</v>
          </cell>
          <cell r="E93">
            <v>8.1280000000000001</v>
          </cell>
          <cell r="F93">
            <v>11.557</v>
          </cell>
          <cell r="G93">
            <v>47.354743999999997</v>
          </cell>
          <cell r="H93">
            <v>37.237532808398946</v>
          </cell>
          <cell r="I93">
            <v>2222.6758127039998</v>
          </cell>
          <cell r="J93">
            <v>711.75573777600005</v>
          </cell>
        </row>
        <row r="94">
          <cell r="A94">
            <v>82</v>
          </cell>
          <cell r="B94" t="str">
            <v>W10X26</v>
          </cell>
          <cell r="C94">
            <v>261.62</v>
          </cell>
          <cell r="D94">
            <v>146.55799999999999</v>
          </cell>
          <cell r="E94">
            <v>6.6040000000000001</v>
          </cell>
          <cell r="F94">
            <v>11.176</v>
          </cell>
          <cell r="G94">
            <v>49.096676000000002</v>
          </cell>
          <cell r="H94">
            <v>38.727034120734906</v>
          </cell>
          <cell r="I94">
            <v>5993.7325286400001</v>
          </cell>
          <cell r="J94">
            <v>586.88631009599999</v>
          </cell>
        </row>
        <row r="95">
          <cell r="A95">
            <v>83</v>
          </cell>
          <cell r="B95" t="str">
            <v>W12X26</v>
          </cell>
          <cell r="C95">
            <v>309.88</v>
          </cell>
          <cell r="D95">
            <v>164.846</v>
          </cell>
          <cell r="E95">
            <v>5.8419999999999996</v>
          </cell>
          <cell r="F95">
            <v>9.6519999999999992</v>
          </cell>
          <cell r="G95">
            <v>49.35474</v>
          </cell>
          <cell r="H95">
            <v>38.727034120734906</v>
          </cell>
          <cell r="I95">
            <v>8491.1210822399989</v>
          </cell>
          <cell r="J95">
            <v>720.08036628800005</v>
          </cell>
        </row>
        <row r="96">
          <cell r="A96">
            <v>84</v>
          </cell>
          <cell r="B96" t="str">
            <v>W16X26</v>
          </cell>
          <cell r="C96">
            <v>398.78</v>
          </cell>
          <cell r="D96">
            <v>139.69999999999999</v>
          </cell>
          <cell r="E96">
            <v>6.35</v>
          </cell>
          <cell r="F96">
            <v>8.7629999999999981</v>
          </cell>
          <cell r="G96">
            <v>49.548287999999999</v>
          </cell>
          <cell r="H96">
            <v>38.727034120734906</v>
          </cell>
          <cell r="I96">
            <v>12528.565910559999</v>
          </cell>
          <cell r="J96">
            <v>399.1659371504</v>
          </cell>
        </row>
        <row r="97">
          <cell r="A97">
            <v>85</v>
          </cell>
          <cell r="B97" t="str">
            <v>W14X26</v>
          </cell>
          <cell r="C97">
            <v>353.06</v>
          </cell>
          <cell r="D97">
            <v>127.762</v>
          </cell>
          <cell r="E97">
            <v>6.4769999999999994</v>
          </cell>
          <cell r="F97">
            <v>10.667999999999999</v>
          </cell>
          <cell r="G97">
            <v>49.612804000000004</v>
          </cell>
          <cell r="H97">
            <v>38.727034120734906</v>
          </cell>
          <cell r="I97">
            <v>10197.669927199999</v>
          </cell>
          <cell r="J97">
            <v>370.86220020959996</v>
          </cell>
        </row>
        <row r="98">
          <cell r="A98">
            <v>86</v>
          </cell>
          <cell r="B98" t="str">
            <v>W8X28</v>
          </cell>
          <cell r="C98">
            <v>204.72399999999999</v>
          </cell>
          <cell r="D98">
            <v>166.11599999999999</v>
          </cell>
          <cell r="E98">
            <v>7.238999999999999</v>
          </cell>
          <cell r="F98">
            <v>11.811</v>
          </cell>
          <cell r="G98">
            <v>53.225700000000003</v>
          </cell>
          <cell r="H98">
            <v>41.70603674540682</v>
          </cell>
          <cell r="I98">
            <v>4079.0679708799998</v>
          </cell>
          <cell r="J98">
            <v>903.22219355199991</v>
          </cell>
        </row>
        <row r="99">
          <cell r="A99">
            <v>87</v>
          </cell>
          <cell r="B99" t="str">
            <v>W12X30</v>
          </cell>
          <cell r="C99">
            <v>312.42</v>
          </cell>
          <cell r="D99">
            <v>165.60799999999998</v>
          </cell>
          <cell r="E99">
            <v>6.6040000000000001</v>
          </cell>
          <cell r="F99">
            <v>11.176</v>
          </cell>
          <cell r="G99">
            <v>56.709563999999993</v>
          </cell>
          <cell r="H99">
            <v>44.685039370078741</v>
          </cell>
          <cell r="I99">
            <v>9906.3079292799994</v>
          </cell>
          <cell r="J99">
            <v>844.94979396799999</v>
          </cell>
        </row>
        <row r="100">
          <cell r="A100">
            <v>88</v>
          </cell>
          <cell r="B100" t="str">
            <v>W10X30</v>
          </cell>
          <cell r="C100">
            <v>266.7</v>
          </cell>
          <cell r="D100">
            <v>147.57399999999998</v>
          </cell>
          <cell r="E100">
            <v>7.62</v>
          </cell>
          <cell r="F100">
            <v>12.953999999999999</v>
          </cell>
          <cell r="G100">
            <v>57.032144000000002</v>
          </cell>
          <cell r="H100">
            <v>44.685039370078741</v>
          </cell>
          <cell r="I100">
            <v>7075.9342351999994</v>
          </cell>
          <cell r="J100">
            <v>695.10648075199992</v>
          </cell>
        </row>
        <row r="101">
          <cell r="A101">
            <v>89</v>
          </cell>
          <cell r="B101" t="str">
            <v>W14X30</v>
          </cell>
          <cell r="C101">
            <v>350.52</v>
          </cell>
          <cell r="D101">
            <v>170.94200000000001</v>
          </cell>
          <cell r="E101">
            <v>6.8579999999999997</v>
          </cell>
          <cell r="F101">
            <v>9.7789999999999999</v>
          </cell>
          <cell r="G101">
            <v>57.09666</v>
          </cell>
          <cell r="H101">
            <v>44.685039370078741</v>
          </cell>
          <cell r="I101">
            <v>12112.33448496</v>
          </cell>
          <cell r="J101">
            <v>815.81359417600004</v>
          </cell>
        </row>
        <row r="102">
          <cell r="A102">
            <v>90</v>
          </cell>
          <cell r="B102" t="str">
            <v>W16X31</v>
          </cell>
          <cell r="C102">
            <v>403.86</v>
          </cell>
          <cell r="D102">
            <v>140.46199999999999</v>
          </cell>
          <cell r="E102">
            <v>6.9850000000000003</v>
          </cell>
          <cell r="F102">
            <v>11.176</v>
          </cell>
          <cell r="G102">
            <v>58.838591999999998</v>
          </cell>
          <cell r="H102">
            <v>46.174540682414694</v>
          </cell>
          <cell r="I102">
            <v>15608.678459999999</v>
          </cell>
          <cell r="J102">
            <v>516.12696774400001</v>
          </cell>
        </row>
        <row r="103">
          <cell r="A103">
            <v>91</v>
          </cell>
          <cell r="B103" t="str">
            <v>W8X31</v>
          </cell>
          <cell r="C103">
            <v>203.2</v>
          </cell>
          <cell r="D103">
            <v>203.2</v>
          </cell>
          <cell r="E103">
            <v>7.238999999999999</v>
          </cell>
          <cell r="F103">
            <v>11.048999999999999</v>
          </cell>
          <cell r="G103">
            <v>58.903108000000003</v>
          </cell>
          <cell r="H103">
            <v>46.174540682414694</v>
          </cell>
          <cell r="I103">
            <v>4578.5456815999996</v>
          </cell>
          <cell r="J103">
            <v>1544.2185889760001</v>
          </cell>
        </row>
        <row r="104">
          <cell r="A104">
            <v>92</v>
          </cell>
          <cell r="B104" t="str">
            <v>W10X33</v>
          </cell>
          <cell r="C104">
            <v>247.142</v>
          </cell>
          <cell r="D104">
            <v>202.184</v>
          </cell>
          <cell r="E104">
            <v>7.3659999999999988</v>
          </cell>
          <cell r="F104">
            <v>11.048999999999999</v>
          </cell>
          <cell r="G104">
            <v>62.645036000000005</v>
          </cell>
          <cell r="H104">
            <v>49.153543307086615</v>
          </cell>
          <cell r="I104">
            <v>7075.9342351999994</v>
          </cell>
          <cell r="J104">
            <v>1523.4070176959999</v>
          </cell>
        </row>
        <row r="105">
          <cell r="A105">
            <v>93</v>
          </cell>
          <cell r="B105" t="str">
            <v>W14X34</v>
          </cell>
          <cell r="C105">
            <v>355.6</v>
          </cell>
          <cell r="D105">
            <v>171.45</v>
          </cell>
          <cell r="E105">
            <v>7.238999999999999</v>
          </cell>
          <cell r="F105">
            <v>11.557</v>
          </cell>
          <cell r="G105">
            <v>64.516000000000005</v>
          </cell>
          <cell r="H105">
            <v>50.643044619422568</v>
          </cell>
          <cell r="I105">
            <v>14151.868470399999</v>
          </cell>
          <cell r="J105">
            <v>969.81922164799994</v>
          </cell>
        </row>
        <row r="106">
          <cell r="A106">
            <v>94</v>
          </cell>
          <cell r="B106" t="str">
            <v>W8X35</v>
          </cell>
          <cell r="C106">
            <v>206.24799999999996</v>
          </cell>
          <cell r="D106">
            <v>203.70799999999997</v>
          </cell>
          <cell r="E106">
            <v>7.8739999999999997</v>
          </cell>
          <cell r="F106">
            <v>12.572999999999999</v>
          </cell>
          <cell r="G106">
            <v>66.451480000000004</v>
          </cell>
          <cell r="H106">
            <v>52.132545931758528</v>
          </cell>
          <cell r="I106">
            <v>5286.1391051199998</v>
          </cell>
          <cell r="J106">
            <v>1773.145873056</v>
          </cell>
        </row>
        <row r="107">
          <cell r="A107">
            <v>95</v>
          </cell>
          <cell r="B107" t="str">
            <v>W18X35</v>
          </cell>
          <cell r="C107">
            <v>449.58</v>
          </cell>
          <cell r="D107">
            <v>152.4</v>
          </cell>
          <cell r="E107">
            <v>7.62</v>
          </cell>
          <cell r="F107">
            <v>10.795</v>
          </cell>
          <cell r="G107">
            <v>66.451480000000004</v>
          </cell>
          <cell r="H107">
            <v>52.132545931758528</v>
          </cell>
          <cell r="I107">
            <v>21227.802705599999</v>
          </cell>
          <cell r="J107">
            <v>636.83408116800001</v>
          </cell>
        </row>
        <row r="108">
          <cell r="A108">
            <v>96</v>
          </cell>
          <cell r="B108" t="str">
            <v>W12X35</v>
          </cell>
          <cell r="C108">
            <v>317.5</v>
          </cell>
          <cell r="D108">
            <v>166.62399999999997</v>
          </cell>
          <cell r="E108">
            <v>7.62</v>
          </cell>
          <cell r="F108">
            <v>13.208</v>
          </cell>
          <cell r="G108">
            <v>66.451480000000004</v>
          </cell>
          <cell r="H108">
            <v>52.132545931758528</v>
          </cell>
          <cell r="I108">
            <v>11862.595629599999</v>
          </cell>
          <cell r="J108">
            <v>1019.76699272</v>
          </cell>
        </row>
        <row r="109">
          <cell r="A109">
            <v>97</v>
          </cell>
          <cell r="B109" t="str">
            <v>W16X36</v>
          </cell>
          <cell r="C109">
            <v>403.86</v>
          </cell>
          <cell r="D109">
            <v>177.54599999999999</v>
          </cell>
          <cell r="E109">
            <v>7.4929999999999994</v>
          </cell>
          <cell r="F109">
            <v>10.921999999999999</v>
          </cell>
          <cell r="G109">
            <v>68.386960000000002</v>
          </cell>
          <cell r="H109">
            <v>53.622047244094489</v>
          </cell>
          <cell r="I109">
            <v>18647.167866879998</v>
          </cell>
          <cell r="J109">
            <v>1019.76699272</v>
          </cell>
        </row>
        <row r="110">
          <cell r="A110">
            <v>98</v>
          </cell>
          <cell r="B110" t="str">
            <v>W14X38</v>
          </cell>
          <cell r="C110">
            <v>358.14</v>
          </cell>
          <cell r="D110">
            <v>171.95799999999997</v>
          </cell>
          <cell r="E110">
            <v>7.8739999999999997</v>
          </cell>
          <cell r="F110">
            <v>13.081</v>
          </cell>
          <cell r="G110">
            <v>72.257919999999999</v>
          </cell>
          <cell r="H110">
            <v>56.601049868766395</v>
          </cell>
          <cell r="I110">
            <v>16024.9098856</v>
          </cell>
          <cell r="J110">
            <v>1111.3379063519999</v>
          </cell>
        </row>
        <row r="111">
          <cell r="A111">
            <v>99</v>
          </cell>
          <cell r="B111" t="str">
            <v>W10X39</v>
          </cell>
          <cell r="C111">
            <v>251.96799999999999</v>
          </cell>
          <cell r="D111">
            <v>202.946</v>
          </cell>
          <cell r="E111">
            <v>8.0009999999999994</v>
          </cell>
          <cell r="F111">
            <v>13.462</v>
          </cell>
          <cell r="G111">
            <v>74.193399999999997</v>
          </cell>
          <cell r="H111">
            <v>58.090551181102356</v>
          </cell>
          <cell r="I111">
            <v>8699.2367950400003</v>
          </cell>
          <cell r="J111">
            <v>1873.0414151999998</v>
          </cell>
        </row>
        <row r="112">
          <cell r="A112">
            <v>100</v>
          </cell>
          <cell r="B112" t="str">
            <v>W8X40</v>
          </cell>
          <cell r="C112">
            <v>209.55</v>
          </cell>
          <cell r="D112">
            <v>204.97800000000001</v>
          </cell>
          <cell r="E112">
            <v>9.1439999999999984</v>
          </cell>
          <cell r="F112">
            <v>14.224</v>
          </cell>
          <cell r="G112">
            <v>75.483719999999991</v>
          </cell>
          <cell r="H112">
            <v>59.580052493438316</v>
          </cell>
          <cell r="I112">
            <v>6076.9788137599999</v>
          </cell>
          <cell r="J112">
            <v>2043.6962996959999</v>
          </cell>
        </row>
        <row r="113">
          <cell r="A113">
            <v>101</v>
          </cell>
          <cell r="B113" t="str">
            <v>W12X40</v>
          </cell>
          <cell r="C113">
            <v>302.26</v>
          </cell>
          <cell r="D113">
            <v>203.45399999999998</v>
          </cell>
          <cell r="E113">
            <v>7.4929999999999994</v>
          </cell>
          <cell r="F113">
            <v>13.081</v>
          </cell>
          <cell r="G113">
            <v>76.128880000000009</v>
          </cell>
          <cell r="H113">
            <v>59.580052493438316</v>
          </cell>
          <cell r="I113">
            <v>12903.1741936</v>
          </cell>
          <cell r="J113">
            <v>1835.5805868959999</v>
          </cell>
        </row>
        <row r="114">
          <cell r="A114">
            <v>102</v>
          </cell>
          <cell r="B114" t="str">
            <v>W18X40</v>
          </cell>
          <cell r="C114">
            <v>454.66</v>
          </cell>
          <cell r="D114">
            <v>152.90799999999999</v>
          </cell>
          <cell r="E114">
            <v>8.0009999999999994</v>
          </cell>
          <cell r="F114">
            <v>13.335000000000001</v>
          </cell>
          <cell r="G114">
            <v>76.128880000000009</v>
          </cell>
          <cell r="H114">
            <v>59.580052493438316</v>
          </cell>
          <cell r="I114">
            <v>25473.36324672</v>
          </cell>
          <cell r="J114">
            <v>795.00202289599997</v>
          </cell>
        </row>
        <row r="115">
          <cell r="A115">
            <v>103</v>
          </cell>
          <cell r="B115" t="str">
            <v>W16X40</v>
          </cell>
          <cell r="C115">
            <v>406.4</v>
          </cell>
          <cell r="D115">
            <v>177.8</v>
          </cell>
          <cell r="E115">
            <v>7.746999999999999</v>
          </cell>
          <cell r="F115">
            <v>12.827</v>
          </cell>
          <cell r="G115">
            <v>76.128880000000009</v>
          </cell>
          <cell r="H115">
            <v>59.580052493438316</v>
          </cell>
          <cell r="I115">
            <v>21560.787846079998</v>
          </cell>
          <cell r="J115">
            <v>1202.9088199839998</v>
          </cell>
        </row>
        <row r="116">
          <cell r="A116">
            <v>104</v>
          </cell>
          <cell r="B116" t="str">
            <v>W14X43</v>
          </cell>
          <cell r="C116">
            <v>347.98</v>
          </cell>
          <cell r="D116">
            <v>203.2</v>
          </cell>
          <cell r="E116">
            <v>7.746999999999999</v>
          </cell>
          <cell r="F116">
            <v>13.462</v>
          </cell>
          <cell r="G116">
            <v>81.29016</v>
          </cell>
          <cell r="H116">
            <v>64.048556430446197</v>
          </cell>
          <cell r="I116">
            <v>17814.70501568</v>
          </cell>
          <cell r="J116">
            <v>1881.366043712</v>
          </cell>
        </row>
        <row r="117">
          <cell r="A117">
            <v>105</v>
          </cell>
          <cell r="B117" t="str">
            <v>W21X44</v>
          </cell>
          <cell r="C117">
            <v>525.78</v>
          </cell>
          <cell r="D117">
            <v>165.1</v>
          </cell>
          <cell r="E117">
            <v>8.89</v>
          </cell>
          <cell r="F117">
            <v>11.43</v>
          </cell>
          <cell r="G117">
            <v>83.870800000000003</v>
          </cell>
          <cell r="H117">
            <v>65.538057742782144</v>
          </cell>
          <cell r="I117">
            <v>35088.309178079995</v>
          </cell>
          <cell r="J117">
            <v>861.59905099199989</v>
          </cell>
        </row>
        <row r="118">
          <cell r="A118">
            <v>106</v>
          </cell>
          <cell r="B118" t="str">
            <v>W12X45</v>
          </cell>
          <cell r="C118">
            <v>307.33999999999997</v>
          </cell>
          <cell r="D118">
            <v>204.47</v>
          </cell>
          <cell r="E118">
            <v>8.5090000000000003</v>
          </cell>
          <cell r="F118">
            <v>14.605</v>
          </cell>
          <cell r="G118">
            <v>85.161119999999997</v>
          </cell>
          <cell r="H118">
            <v>67.027559055118104</v>
          </cell>
          <cell r="I118">
            <v>14568.099896</v>
          </cell>
          <cell r="J118">
            <v>2081.1571279999998</v>
          </cell>
        </row>
        <row r="119">
          <cell r="A119">
            <v>107</v>
          </cell>
          <cell r="B119" t="str">
            <v>W16X45</v>
          </cell>
          <cell r="C119">
            <v>408.94</v>
          </cell>
          <cell r="D119">
            <v>178.816</v>
          </cell>
          <cell r="E119">
            <v>8.7629999999999981</v>
          </cell>
          <cell r="F119">
            <v>14.350999999999997</v>
          </cell>
          <cell r="G119">
            <v>85.806280000000001</v>
          </cell>
          <cell r="H119">
            <v>67.027559055118104</v>
          </cell>
          <cell r="I119">
            <v>24391.161540159999</v>
          </cell>
          <cell r="J119">
            <v>1365.2390759679997</v>
          </cell>
        </row>
        <row r="120">
          <cell r="A120">
            <v>108</v>
          </cell>
          <cell r="B120" t="str">
            <v>W10X45</v>
          </cell>
          <cell r="C120">
            <v>256.54000000000002</v>
          </cell>
          <cell r="D120">
            <v>203.70799999999997</v>
          </cell>
          <cell r="E120">
            <v>8.89</v>
          </cell>
          <cell r="F120">
            <v>15.747999999999999</v>
          </cell>
          <cell r="G120">
            <v>85.806280000000001</v>
          </cell>
          <cell r="H120">
            <v>67.027559055118104</v>
          </cell>
          <cell r="I120">
            <v>10322.53935488</v>
          </cell>
          <cell r="J120">
            <v>2222.6758127039998</v>
          </cell>
        </row>
        <row r="121">
          <cell r="A121">
            <v>109</v>
          </cell>
          <cell r="B121" t="str">
            <v>W18X46</v>
          </cell>
          <cell r="C121">
            <v>459.74</v>
          </cell>
          <cell r="D121">
            <v>153.92399999999998</v>
          </cell>
          <cell r="E121">
            <v>9.1439999999999984</v>
          </cell>
          <cell r="F121">
            <v>15.366999999999999</v>
          </cell>
          <cell r="G121">
            <v>87.096599999999995</v>
          </cell>
          <cell r="H121">
            <v>68.517060367454064</v>
          </cell>
          <cell r="I121">
            <v>29635.677502719998</v>
          </cell>
          <cell r="J121">
            <v>936.52070759999992</v>
          </cell>
        </row>
        <row r="122">
          <cell r="A122">
            <v>110</v>
          </cell>
          <cell r="B122" t="str">
            <v>W8X48</v>
          </cell>
          <cell r="C122">
            <v>215.9</v>
          </cell>
          <cell r="D122">
            <v>205.99399999999997</v>
          </cell>
          <cell r="E122">
            <v>10.16</v>
          </cell>
          <cell r="F122">
            <v>17.399000000000001</v>
          </cell>
          <cell r="G122">
            <v>90.967559999999992</v>
          </cell>
          <cell r="H122">
            <v>71.496062992125985</v>
          </cell>
          <cell r="I122">
            <v>7658.6582310399999</v>
          </cell>
          <cell r="J122">
            <v>2534.849381904</v>
          </cell>
        </row>
        <row r="123">
          <cell r="A123">
            <v>111</v>
          </cell>
          <cell r="B123" t="str">
            <v>W14X48</v>
          </cell>
          <cell r="C123">
            <v>350.52</v>
          </cell>
          <cell r="D123">
            <v>203.96199999999996</v>
          </cell>
          <cell r="E123">
            <v>8.636000000000001</v>
          </cell>
          <cell r="F123">
            <v>15.112999999999998</v>
          </cell>
          <cell r="G123">
            <v>90.967559999999992</v>
          </cell>
          <cell r="H123">
            <v>71.496062992125985</v>
          </cell>
          <cell r="I123">
            <v>20187.2241416</v>
          </cell>
          <cell r="J123">
            <v>2139.429527584</v>
          </cell>
        </row>
        <row r="124">
          <cell r="A124">
            <v>112</v>
          </cell>
          <cell r="B124" t="str">
            <v>W10X49</v>
          </cell>
          <cell r="C124">
            <v>253.49199999999999</v>
          </cell>
          <cell r="D124">
            <v>254</v>
          </cell>
          <cell r="E124">
            <v>8.636000000000001</v>
          </cell>
          <cell r="F124">
            <v>14.224</v>
          </cell>
          <cell r="G124">
            <v>92.903040000000004</v>
          </cell>
          <cell r="H124">
            <v>72.985564304461946</v>
          </cell>
          <cell r="I124">
            <v>11321.49477632</v>
          </cell>
          <cell r="J124">
            <v>3887.6015151040001</v>
          </cell>
        </row>
        <row r="125">
          <cell r="A125">
            <v>113</v>
          </cell>
          <cell r="B125" t="str">
            <v>W18X50</v>
          </cell>
          <cell r="C125">
            <v>457.2</v>
          </cell>
          <cell r="D125">
            <v>190.5</v>
          </cell>
          <cell r="E125">
            <v>9.0169999999999995</v>
          </cell>
          <cell r="F125">
            <v>14.477999999999998</v>
          </cell>
          <cell r="G125">
            <v>94.838519999999988</v>
          </cell>
          <cell r="H125">
            <v>74.475065616797892</v>
          </cell>
          <cell r="I125">
            <v>33298.514047999997</v>
          </cell>
          <cell r="J125">
            <v>1669.088016656</v>
          </cell>
        </row>
        <row r="126">
          <cell r="A126">
            <v>114</v>
          </cell>
          <cell r="B126" t="str">
            <v>W21X50</v>
          </cell>
          <cell r="C126">
            <v>528.32000000000005</v>
          </cell>
          <cell r="D126">
            <v>165.86199999999999</v>
          </cell>
          <cell r="E126">
            <v>9.6519999999999992</v>
          </cell>
          <cell r="F126">
            <v>13.589</v>
          </cell>
          <cell r="G126">
            <v>94.838519999999988</v>
          </cell>
          <cell r="H126">
            <v>74.475065616797892</v>
          </cell>
          <cell r="I126">
            <v>40957.172279039994</v>
          </cell>
          <cell r="J126">
            <v>1036.416249744</v>
          </cell>
        </row>
        <row r="127">
          <cell r="A127">
            <v>115</v>
          </cell>
          <cell r="B127" t="str">
            <v>W16X50</v>
          </cell>
          <cell r="C127">
            <v>414.02</v>
          </cell>
          <cell r="D127">
            <v>179.578</v>
          </cell>
          <cell r="E127">
            <v>9.6519999999999992</v>
          </cell>
          <cell r="F127">
            <v>16.001999999999999</v>
          </cell>
          <cell r="G127">
            <v>94.838519999999988</v>
          </cell>
          <cell r="H127">
            <v>74.475065616797892</v>
          </cell>
          <cell r="I127">
            <v>27429.650947039998</v>
          </cell>
          <cell r="J127">
            <v>1548.380903232</v>
          </cell>
        </row>
        <row r="128">
          <cell r="A128">
            <v>116</v>
          </cell>
          <cell r="B128" t="str">
            <v>W12X50</v>
          </cell>
          <cell r="C128">
            <v>309.88</v>
          </cell>
          <cell r="D128">
            <v>205.232</v>
          </cell>
          <cell r="E128">
            <v>9.3979999999999997</v>
          </cell>
          <cell r="F128">
            <v>16.256</v>
          </cell>
          <cell r="G128">
            <v>94.838519999999988</v>
          </cell>
          <cell r="H128">
            <v>74.475065616797892</v>
          </cell>
          <cell r="I128">
            <v>16399.518168639999</v>
          </cell>
          <cell r="J128">
            <v>2343.3829261279998</v>
          </cell>
        </row>
        <row r="129">
          <cell r="A129">
            <v>117</v>
          </cell>
          <cell r="B129" t="str">
            <v>W12X53</v>
          </cell>
          <cell r="C129">
            <v>307.33999999999997</v>
          </cell>
          <cell r="D129">
            <v>254</v>
          </cell>
          <cell r="E129">
            <v>8.7629999999999981</v>
          </cell>
          <cell r="F129">
            <v>14.605</v>
          </cell>
          <cell r="G129">
            <v>100.64496</v>
          </cell>
          <cell r="H129">
            <v>78.943569553805773</v>
          </cell>
          <cell r="I129">
            <v>17689.835587999998</v>
          </cell>
          <cell r="J129">
            <v>3987.4970572479997</v>
          </cell>
        </row>
        <row r="130">
          <cell r="A130">
            <v>118</v>
          </cell>
          <cell r="B130" t="str">
            <v>W14X53</v>
          </cell>
          <cell r="C130">
            <v>353.06</v>
          </cell>
          <cell r="D130">
            <v>204.72399999999999</v>
          </cell>
          <cell r="E130">
            <v>9.3979999999999997</v>
          </cell>
          <cell r="F130">
            <v>16.763999999999999</v>
          </cell>
          <cell r="G130">
            <v>100.64496</v>
          </cell>
          <cell r="H130">
            <v>78.943569553805773</v>
          </cell>
          <cell r="I130">
            <v>22518.120124959998</v>
          </cell>
          <cell r="J130">
            <v>2401.6553257119999</v>
          </cell>
        </row>
        <row r="131">
          <cell r="A131">
            <v>119</v>
          </cell>
          <cell r="B131" t="str">
            <v>W10X54</v>
          </cell>
          <cell r="C131">
            <v>256.54000000000002</v>
          </cell>
          <cell r="D131">
            <v>254</v>
          </cell>
          <cell r="E131">
            <v>9.3979999999999997</v>
          </cell>
          <cell r="F131">
            <v>15.620999999999999</v>
          </cell>
          <cell r="G131">
            <v>101.93528000000001</v>
          </cell>
          <cell r="H131">
            <v>80.433070866141733</v>
          </cell>
          <cell r="I131">
            <v>12611.812195679999</v>
          </cell>
          <cell r="J131">
            <v>4287.1836836799994</v>
          </cell>
        </row>
        <row r="132">
          <cell r="A132">
            <v>120</v>
          </cell>
          <cell r="B132" t="str">
            <v>W18X55</v>
          </cell>
          <cell r="C132">
            <v>459.74</v>
          </cell>
          <cell r="D132">
            <v>191.262</v>
          </cell>
          <cell r="E132">
            <v>9.9060000000000006</v>
          </cell>
          <cell r="F132">
            <v>16.001999999999999</v>
          </cell>
          <cell r="G132">
            <v>104.51591999999999</v>
          </cell>
          <cell r="H132">
            <v>81.922572178477694</v>
          </cell>
          <cell r="I132">
            <v>37044.5968784</v>
          </cell>
          <cell r="J132">
            <v>1868.8791009439999</v>
          </cell>
        </row>
        <row r="133">
          <cell r="A133">
            <v>121</v>
          </cell>
          <cell r="B133" t="str">
            <v>W24X55</v>
          </cell>
          <cell r="C133">
            <v>599.44000000000005</v>
          </cell>
          <cell r="D133">
            <v>178.05399999999997</v>
          </cell>
          <cell r="E133">
            <v>10.032999999999999</v>
          </cell>
          <cell r="F133">
            <v>12.827</v>
          </cell>
          <cell r="G133">
            <v>104.51591999999999</v>
          </cell>
          <cell r="H133">
            <v>81.922572178477694</v>
          </cell>
          <cell r="I133">
            <v>56191.242456</v>
          </cell>
          <cell r="J133">
            <v>1211.2334484959999</v>
          </cell>
        </row>
        <row r="134">
          <cell r="A134">
            <v>122</v>
          </cell>
          <cell r="B134" t="str">
            <v>W21X57</v>
          </cell>
          <cell r="C134">
            <v>535.94000000000005</v>
          </cell>
          <cell r="D134">
            <v>166.62399999999997</v>
          </cell>
          <cell r="E134">
            <v>10.287000000000001</v>
          </cell>
          <cell r="F134">
            <v>16.510000000000002</v>
          </cell>
          <cell r="G134">
            <v>107.74172</v>
          </cell>
          <cell r="H134">
            <v>84.9015748031496</v>
          </cell>
          <cell r="I134">
            <v>48699.076795199995</v>
          </cell>
          <cell r="J134">
            <v>1273.668162336</v>
          </cell>
        </row>
        <row r="135">
          <cell r="A135">
            <v>123</v>
          </cell>
          <cell r="B135" t="str">
            <v>W16X57</v>
          </cell>
          <cell r="C135">
            <v>416.56</v>
          </cell>
          <cell r="D135">
            <v>180.84799999999998</v>
          </cell>
          <cell r="E135">
            <v>10.921999999999999</v>
          </cell>
          <cell r="F135">
            <v>18.160999999999998</v>
          </cell>
          <cell r="G135">
            <v>108.38688</v>
          </cell>
          <cell r="H135">
            <v>84.9015748031496</v>
          </cell>
          <cell r="I135">
            <v>31550.342060479998</v>
          </cell>
          <cell r="J135">
            <v>1793.957444336</v>
          </cell>
        </row>
        <row r="136">
          <cell r="A136">
            <v>124</v>
          </cell>
          <cell r="B136" t="str">
            <v>W12X58</v>
          </cell>
          <cell r="C136">
            <v>309.88</v>
          </cell>
          <cell r="D136">
            <v>254</v>
          </cell>
          <cell r="E136">
            <v>9.1439999999999984</v>
          </cell>
          <cell r="F136">
            <v>16.256</v>
          </cell>
          <cell r="G136">
            <v>109.6772</v>
          </cell>
          <cell r="H136">
            <v>86.391076115485561</v>
          </cell>
          <cell r="I136">
            <v>19770.992716000001</v>
          </cell>
          <cell r="J136">
            <v>4453.6762539199999</v>
          </cell>
        </row>
        <row r="137">
          <cell r="A137">
            <v>125</v>
          </cell>
          <cell r="B137" t="str">
            <v>W8X58</v>
          </cell>
          <cell r="C137">
            <v>222.25</v>
          </cell>
          <cell r="D137">
            <v>208.78800000000001</v>
          </cell>
          <cell r="E137">
            <v>12.953999999999999</v>
          </cell>
          <cell r="F137">
            <v>20.574000000000002</v>
          </cell>
          <cell r="G137">
            <v>110.32236</v>
          </cell>
          <cell r="H137">
            <v>86.391076115485561</v>
          </cell>
          <cell r="I137">
            <v>9490.0765036800003</v>
          </cell>
          <cell r="J137">
            <v>3125.8980062559995</v>
          </cell>
        </row>
        <row r="138">
          <cell r="A138">
            <v>126</v>
          </cell>
          <cell r="B138" t="str">
            <v>W10X60</v>
          </cell>
          <cell r="C138">
            <v>259.08</v>
          </cell>
          <cell r="D138">
            <v>256.54000000000002</v>
          </cell>
          <cell r="E138">
            <v>10.667999999999999</v>
          </cell>
          <cell r="F138">
            <v>17.272000000000002</v>
          </cell>
          <cell r="G138">
            <v>113.54816000000001</v>
          </cell>
          <cell r="H138">
            <v>89.370078740157481</v>
          </cell>
          <cell r="I138">
            <v>14193.491612959999</v>
          </cell>
          <cell r="J138">
            <v>4828.28453696</v>
          </cell>
        </row>
        <row r="139">
          <cell r="A139">
            <v>127</v>
          </cell>
          <cell r="B139" t="str">
            <v>W18X60</v>
          </cell>
          <cell r="C139">
            <v>462.28</v>
          </cell>
          <cell r="D139">
            <v>192.02399999999997</v>
          </cell>
          <cell r="E139">
            <v>10.540999999999999</v>
          </cell>
          <cell r="F139">
            <v>17.652999999999999</v>
          </cell>
          <cell r="G139">
            <v>113.54816000000001</v>
          </cell>
          <cell r="H139">
            <v>89.370078740157481</v>
          </cell>
          <cell r="I139">
            <v>40957.172279039994</v>
          </cell>
          <cell r="J139">
            <v>2085.319442256</v>
          </cell>
        </row>
        <row r="140">
          <cell r="A140">
            <v>128</v>
          </cell>
          <cell r="B140" t="str">
            <v>W14X61</v>
          </cell>
          <cell r="C140">
            <v>353.06</v>
          </cell>
          <cell r="D140">
            <v>254</v>
          </cell>
          <cell r="E140">
            <v>9.5250000000000004</v>
          </cell>
          <cell r="F140">
            <v>16.382999999999999</v>
          </cell>
          <cell r="G140">
            <v>115.48363999999999</v>
          </cell>
          <cell r="H140">
            <v>90.859580052493442</v>
          </cell>
          <cell r="I140">
            <v>26638.811238399998</v>
          </cell>
          <cell r="J140">
            <v>4453.6762539199999</v>
          </cell>
        </row>
        <row r="141">
          <cell r="A141">
            <v>129</v>
          </cell>
          <cell r="B141" t="str">
            <v>W24X62</v>
          </cell>
          <cell r="C141">
            <v>601.98</v>
          </cell>
          <cell r="D141">
            <v>178.816</v>
          </cell>
          <cell r="E141">
            <v>10.921999999999999</v>
          </cell>
          <cell r="F141">
            <v>14.985999999999999</v>
          </cell>
          <cell r="G141">
            <v>117.41911999999999</v>
          </cell>
          <cell r="H141">
            <v>92.349081364829388</v>
          </cell>
          <cell r="I141">
            <v>64515.870967999996</v>
          </cell>
          <cell r="J141">
            <v>1435.9984183199999</v>
          </cell>
        </row>
        <row r="142">
          <cell r="A142">
            <v>130</v>
          </cell>
          <cell r="B142" t="str">
            <v>W21X62</v>
          </cell>
          <cell r="C142">
            <v>533.4</v>
          </cell>
          <cell r="D142">
            <v>209.29599999999999</v>
          </cell>
          <cell r="E142">
            <v>10.16</v>
          </cell>
          <cell r="F142">
            <v>15.620999999999999</v>
          </cell>
          <cell r="G142">
            <v>118.06428000000001</v>
          </cell>
          <cell r="H142">
            <v>92.349081364829388</v>
          </cell>
          <cell r="I142">
            <v>55358.779604799995</v>
          </cell>
          <cell r="J142">
            <v>2393.3306972</v>
          </cell>
        </row>
        <row r="143">
          <cell r="A143">
            <v>131</v>
          </cell>
          <cell r="B143" t="str">
            <v>W18X65</v>
          </cell>
          <cell r="C143">
            <v>467.36</v>
          </cell>
          <cell r="D143">
            <v>192.78599999999997</v>
          </cell>
          <cell r="E143">
            <v>11.43</v>
          </cell>
          <cell r="F143">
            <v>19.05</v>
          </cell>
          <cell r="G143">
            <v>123.22556000000002</v>
          </cell>
          <cell r="H143">
            <v>96.817585301837269</v>
          </cell>
          <cell r="I143">
            <v>44536.762539199997</v>
          </cell>
          <cell r="J143">
            <v>2280.9482122879999</v>
          </cell>
        </row>
        <row r="144">
          <cell r="A144">
            <v>132</v>
          </cell>
          <cell r="B144" t="str">
            <v>W12X65</v>
          </cell>
          <cell r="C144">
            <v>307.33999999999997</v>
          </cell>
          <cell r="D144">
            <v>304.8</v>
          </cell>
          <cell r="E144">
            <v>9.9060000000000006</v>
          </cell>
          <cell r="F144">
            <v>15.366999999999999</v>
          </cell>
          <cell r="G144">
            <v>123.22556000000002</v>
          </cell>
          <cell r="H144">
            <v>96.817585301837269</v>
          </cell>
          <cell r="I144">
            <v>22185.134984479999</v>
          </cell>
          <cell r="J144">
            <v>7242.42680544</v>
          </cell>
        </row>
        <row r="145">
          <cell r="A145">
            <v>133</v>
          </cell>
          <cell r="B145" t="str">
            <v>W8X67</v>
          </cell>
          <cell r="C145">
            <v>228.6</v>
          </cell>
          <cell r="D145">
            <v>210.31199999999998</v>
          </cell>
          <cell r="E145">
            <v>14.477999999999998</v>
          </cell>
          <cell r="F145">
            <v>23.748999999999999</v>
          </cell>
          <cell r="G145">
            <v>127.09652</v>
          </cell>
          <cell r="H145">
            <v>99.796587926509176</v>
          </cell>
          <cell r="I145">
            <v>11321.49477632</v>
          </cell>
          <cell r="J145">
            <v>3687.8104308159996</v>
          </cell>
        </row>
        <row r="146">
          <cell r="A146">
            <v>134</v>
          </cell>
          <cell r="B146" t="str">
            <v>W16X67</v>
          </cell>
          <cell r="C146">
            <v>414.02</v>
          </cell>
          <cell r="D146">
            <v>259.08</v>
          </cell>
          <cell r="E146">
            <v>10.032999999999999</v>
          </cell>
          <cell r="F146">
            <v>16.890999999999998</v>
          </cell>
          <cell r="G146">
            <v>127.09652</v>
          </cell>
          <cell r="H146">
            <v>99.796587926509176</v>
          </cell>
          <cell r="I146">
            <v>39708.478002240001</v>
          </cell>
          <cell r="J146">
            <v>4953.1539646399997</v>
          </cell>
        </row>
        <row r="147">
          <cell r="A147">
            <v>135</v>
          </cell>
          <cell r="B147" t="str">
            <v>W10X68</v>
          </cell>
          <cell r="C147">
            <v>264.16000000000003</v>
          </cell>
          <cell r="D147">
            <v>256.54000000000002</v>
          </cell>
          <cell r="E147">
            <v>11.937999999999999</v>
          </cell>
          <cell r="F147">
            <v>19.558</v>
          </cell>
          <cell r="G147">
            <v>129.03200000000001</v>
          </cell>
          <cell r="H147">
            <v>101.28608923884514</v>
          </cell>
          <cell r="I147">
            <v>16399.518168639999</v>
          </cell>
          <cell r="J147">
            <v>5577.5011030400001</v>
          </cell>
        </row>
        <row r="148">
          <cell r="A148">
            <v>136</v>
          </cell>
          <cell r="B148" t="str">
            <v>W21X68</v>
          </cell>
          <cell r="C148">
            <v>535.94000000000005</v>
          </cell>
          <cell r="D148">
            <v>210.05799999999996</v>
          </cell>
          <cell r="E148">
            <v>10.921999999999999</v>
          </cell>
          <cell r="F148">
            <v>17.399000000000001</v>
          </cell>
          <cell r="G148">
            <v>129.03200000000001</v>
          </cell>
          <cell r="H148">
            <v>101.28608923884514</v>
          </cell>
          <cell r="I148">
            <v>61602.250988799999</v>
          </cell>
          <cell r="J148">
            <v>2693.0173236320002</v>
          </cell>
        </row>
        <row r="149">
          <cell r="A149">
            <v>137</v>
          </cell>
          <cell r="B149" t="str">
            <v>W14X68</v>
          </cell>
          <cell r="C149">
            <v>355.6</v>
          </cell>
          <cell r="D149">
            <v>254</v>
          </cell>
          <cell r="E149">
            <v>10.540999999999999</v>
          </cell>
          <cell r="F149">
            <v>18.287999999999997</v>
          </cell>
          <cell r="G149">
            <v>129.03200000000001</v>
          </cell>
          <cell r="H149">
            <v>101.28608923884514</v>
          </cell>
          <cell r="I149">
            <v>30093.532070879999</v>
          </cell>
          <cell r="J149">
            <v>5036.4002497599995</v>
          </cell>
        </row>
        <row r="150">
          <cell r="A150">
            <v>138</v>
          </cell>
          <cell r="B150" t="str">
            <v>W24X68</v>
          </cell>
          <cell r="C150">
            <v>601.98</v>
          </cell>
          <cell r="D150">
            <v>227.83799999999999</v>
          </cell>
          <cell r="E150">
            <v>10.540999999999999</v>
          </cell>
          <cell r="F150">
            <v>14.858999999999998</v>
          </cell>
          <cell r="G150">
            <v>129.67716000000001</v>
          </cell>
          <cell r="H150">
            <v>101.28608923884514</v>
          </cell>
          <cell r="I150">
            <v>76170.350884799991</v>
          </cell>
          <cell r="J150">
            <v>2930.269236224</v>
          </cell>
        </row>
        <row r="151">
          <cell r="A151">
            <v>139</v>
          </cell>
          <cell r="B151" t="str">
            <v>W18X71</v>
          </cell>
          <cell r="C151">
            <v>469.9</v>
          </cell>
          <cell r="D151">
            <v>194.05599999999998</v>
          </cell>
          <cell r="E151">
            <v>12.572999999999999</v>
          </cell>
          <cell r="F151">
            <v>20.574000000000002</v>
          </cell>
          <cell r="G151">
            <v>134.19328000000002</v>
          </cell>
          <cell r="H151">
            <v>105.75459317585302</v>
          </cell>
          <cell r="I151">
            <v>48699.076795199995</v>
          </cell>
          <cell r="J151">
            <v>2509.8754963679999</v>
          </cell>
        </row>
        <row r="152">
          <cell r="A152">
            <v>140</v>
          </cell>
          <cell r="B152" t="str">
            <v>W12X72</v>
          </cell>
          <cell r="C152">
            <v>312.42</v>
          </cell>
          <cell r="D152">
            <v>304.8</v>
          </cell>
          <cell r="E152">
            <v>10.921999999999999</v>
          </cell>
          <cell r="F152">
            <v>17.018000000000001</v>
          </cell>
          <cell r="G152">
            <v>136.12876</v>
          </cell>
          <cell r="H152">
            <v>107.24409448818898</v>
          </cell>
          <cell r="I152">
            <v>24849.01610832</v>
          </cell>
          <cell r="J152">
            <v>8116.5127991999998</v>
          </cell>
        </row>
        <row r="153">
          <cell r="A153">
            <v>141</v>
          </cell>
          <cell r="B153" t="str">
            <v>W21X73</v>
          </cell>
          <cell r="C153">
            <v>538.48</v>
          </cell>
          <cell r="D153">
            <v>210.82</v>
          </cell>
          <cell r="E153">
            <v>11.557</v>
          </cell>
          <cell r="F153">
            <v>18.795999999999999</v>
          </cell>
          <cell r="G153">
            <v>138.70939999999999</v>
          </cell>
          <cell r="H153">
            <v>108.73359580052494</v>
          </cell>
          <cell r="I153">
            <v>66597.028095999995</v>
          </cell>
          <cell r="J153">
            <v>2938.5938647359994</v>
          </cell>
        </row>
        <row r="154">
          <cell r="A154">
            <v>142</v>
          </cell>
          <cell r="B154" t="str">
            <v>W14X74</v>
          </cell>
          <cell r="C154">
            <v>360.68</v>
          </cell>
          <cell r="D154">
            <v>256.54000000000002</v>
          </cell>
          <cell r="E154">
            <v>11.43</v>
          </cell>
          <cell r="F154">
            <v>19.939</v>
          </cell>
          <cell r="G154">
            <v>140.64488</v>
          </cell>
          <cell r="H154">
            <v>110.2230971128609</v>
          </cell>
          <cell r="I154">
            <v>33132.021477759998</v>
          </cell>
          <cell r="J154">
            <v>5577.5011030400001</v>
          </cell>
        </row>
        <row r="155">
          <cell r="A155">
            <v>143</v>
          </cell>
          <cell r="B155" t="str">
            <v>W18X76</v>
          </cell>
          <cell r="C155">
            <v>462.28</v>
          </cell>
          <cell r="D155">
            <v>279.39999999999998</v>
          </cell>
          <cell r="E155">
            <v>10.795</v>
          </cell>
          <cell r="F155">
            <v>17.272000000000002</v>
          </cell>
          <cell r="G155">
            <v>143.87067999999999</v>
          </cell>
          <cell r="H155">
            <v>113.20209973753279</v>
          </cell>
          <cell r="I155">
            <v>55358.779604799995</v>
          </cell>
          <cell r="J155">
            <v>6326.7176691199993</v>
          </cell>
        </row>
        <row r="156">
          <cell r="A156">
            <v>144</v>
          </cell>
          <cell r="B156" t="str">
            <v>W24X76</v>
          </cell>
          <cell r="C156">
            <v>607.05999999999995</v>
          </cell>
          <cell r="D156">
            <v>228.346</v>
          </cell>
          <cell r="E156">
            <v>11.176</v>
          </cell>
          <cell r="F156">
            <v>17.272000000000002</v>
          </cell>
          <cell r="G156">
            <v>144.51584</v>
          </cell>
          <cell r="H156">
            <v>113.20209973753279</v>
          </cell>
          <cell r="I156">
            <v>87408.599375999998</v>
          </cell>
          <cell r="J156">
            <v>3433.9092611999999</v>
          </cell>
        </row>
        <row r="157">
          <cell r="A157">
            <v>145</v>
          </cell>
          <cell r="B157" t="str">
            <v>W16X77</v>
          </cell>
          <cell r="C157">
            <v>419.1</v>
          </cell>
          <cell r="D157">
            <v>261.62</v>
          </cell>
          <cell r="E157">
            <v>11.557</v>
          </cell>
          <cell r="F157">
            <v>19.303999999999998</v>
          </cell>
          <cell r="G157">
            <v>145.80616000000001</v>
          </cell>
          <cell r="H157">
            <v>114.69160104986875</v>
          </cell>
          <cell r="I157">
            <v>46201.688241600001</v>
          </cell>
          <cell r="J157">
            <v>5743.9936732799997</v>
          </cell>
        </row>
        <row r="158">
          <cell r="A158">
            <v>146</v>
          </cell>
          <cell r="B158" t="str">
            <v>W10X77</v>
          </cell>
          <cell r="C158">
            <v>269.24</v>
          </cell>
          <cell r="D158">
            <v>259.08</v>
          </cell>
          <cell r="E158">
            <v>13.462</v>
          </cell>
          <cell r="F158">
            <v>22.097999999999999</v>
          </cell>
          <cell r="G158">
            <v>145.80616000000001</v>
          </cell>
          <cell r="H158">
            <v>114.69160104986875</v>
          </cell>
          <cell r="I158">
            <v>18938.529864799999</v>
          </cell>
          <cell r="J158">
            <v>6409.96395424</v>
          </cell>
        </row>
        <row r="159">
          <cell r="A159">
            <v>147</v>
          </cell>
          <cell r="B159" t="str">
            <v>W12X79</v>
          </cell>
          <cell r="C159">
            <v>314.95999999999998</v>
          </cell>
          <cell r="D159">
            <v>307.33999999999997</v>
          </cell>
          <cell r="E159">
            <v>11.937999999999999</v>
          </cell>
          <cell r="F159">
            <v>18.668999999999997</v>
          </cell>
          <cell r="G159">
            <v>149.67712</v>
          </cell>
          <cell r="H159">
            <v>117.67060367454067</v>
          </cell>
          <cell r="I159">
            <v>27554.520374719999</v>
          </cell>
          <cell r="J159">
            <v>8990.5987929599996</v>
          </cell>
        </row>
        <row r="160">
          <cell r="A160">
            <v>148</v>
          </cell>
          <cell r="B160" t="str">
            <v>W14X82</v>
          </cell>
          <cell r="C160">
            <v>363.22</v>
          </cell>
          <cell r="D160">
            <v>256.54000000000002</v>
          </cell>
          <cell r="E160">
            <v>12.953999999999999</v>
          </cell>
          <cell r="F160">
            <v>21.716999999999999</v>
          </cell>
          <cell r="G160">
            <v>155.48356000000001</v>
          </cell>
          <cell r="H160">
            <v>122.13910761154855</v>
          </cell>
          <cell r="I160">
            <v>36711.61173792</v>
          </cell>
          <cell r="J160">
            <v>6160.2250988799997</v>
          </cell>
        </row>
        <row r="161">
          <cell r="A161">
            <v>149</v>
          </cell>
          <cell r="B161" t="str">
            <v>W21X83</v>
          </cell>
          <cell r="C161">
            <v>543.55999999999995</v>
          </cell>
          <cell r="D161">
            <v>212.09</v>
          </cell>
          <cell r="E161">
            <v>13.081</v>
          </cell>
          <cell r="F161">
            <v>21.209</v>
          </cell>
          <cell r="G161">
            <v>156.77387999999999</v>
          </cell>
          <cell r="H161">
            <v>123.62860892388451</v>
          </cell>
          <cell r="I161">
            <v>76170.350884799991</v>
          </cell>
          <cell r="J161">
            <v>3388.1238043839999</v>
          </cell>
        </row>
        <row r="162">
          <cell r="A162">
            <v>150</v>
          </cell>
          <cell r="B162" t="str">
            <v>W24X84</v>
          </cell>
          <cell r="C162">
            <v>612.14</v>
          </cell>
          <cell r="D162">
            <v>229.10799999999998</v>
          </cell>
          <cell r="E162">
            <v>11.937999999999999</v>
          </cell>
          <cell r="F162">
            <v>19.558</v>
          </cell>
          <cell r="G162">
            <v>159.35452000000001</v>
          </cell>
          <cell r="H162">
            <v>125.11811023622047</v>
          </cell>
          <cell r="I162">
            <v>98646.847867199991</v>
          </cell>
          <cell r="J162">
            <v>3929.224657664</v>
          </cell>
        </row>
        <row r="163">
          <cell r="A163">
            <v>151</v>
          </cell>
          <cell r="B163" t="str">
            <v>W27X84</v>
          </cell>
          <cell r="C163">
            <v>678.18</v>
          </cell>
          <cell r="D163">
            <v>252.98400000000001</v>
          </cell>
          <cell r="E163">
            <v>11.683999999999999</v>
          </cell>
          <cell r="F163">
            <v>16.256</v>
          </cell>
          <cell r="G163">
            <v>159.99968000000001</v>
          </cell>
          <cell r="H163">
            <v>125.11811023622047</v>
          </cell>
          <cell r="I163">
            <v>118625.95629599999</v>
          </cell>
          <cell r="J163">
            <v>4412.05311136</v>
          </cell>
        </row>
        <row r="164">
          <cell r="A164">
            <v>152</v>
          </cell>
          <cell r="B164" t="str">
            <v>W18X86</v>
          </cell>
          <cell r="C164">
            <v>467.36</v>
          </cell>
          <cell r="D164">
            <v>281.94</v>
          </cell>
          <cell r="E164">
            <v>12.191999999999998</v>
          </cell>
          <cell r="F164">
            <v>19.558</v>
          </cell>
          <cell r="G164">
            <v>163.22548</v>
          </cell>
          <cell r="H164">
            <v>128.09711286089239</v>
          </cell>
          <cell r="I164">
            <v>63683.408116799998</v>
          </cell>
          <cell r="J164">
            <v>7284.0499479999999</v>
          </cell>
        </row>
        <row r="165">
          <cell r="A165">
            <v>153</v>
          </cell>
          <cell r="B165" t="str">
            <v>W12X87</v>
          </cell>
          <cell r="C165">
            <v>317.5</v>
          </cell>
          <cell r="D165">
            <v>307.33999999999997</v>
          </cell>
          <cell r="E165">
            <v>13.081</v>
          </cell>
          <cell r="F165">
            <v>20.574000000000002</v>
          </cell>
          <cell r="G165">
            <v>165.16096000000002</v>
          </cell>
          <cell r="H165">
            <v>129.58661417322836</v>
          </cell>
          <cell r="I165">
            <v>30801.125494399999</v>
          </cell>
          <cell r="J165">
            <v>10031.177356959999</v>
          </cell>
        </row>
        <row r="166">
          <cell r="A166">
            <v>154</v>
          </cell>
          <cell r="B166" t="str">
            <v>W10X88</v>
          </cell>
          <cell r="C166">
            <v>274.32</v>
          </cell>
          <cell r="D166">
            <v>261.62</v>
          </cell>
          <cell r="E166">
            <v>15.366999999999999</v>
          </cell>
          <cell r="F166">
            <v>25.145999999999997</v>
          </cell>
          <cell r="G166">
            <v>167.09644</v>
          </cell>
          <cell r="H166">
            <v>131.07611548556429</v>
          </cell>
          <cell r="I166">
            <v>22226.758127040001</v>
          </cell>
          <cell r="J166">
            <v>7450.5425182399995</v>
          </cell>
        </row>
        <row r="167">
          <cell r="A167">
            <v>155</v>
          </cell>
          <cell r="B167" t="str">
            <v>W16X89</v>
          </cell>
          <cell r="C167">
            <v>426.72</v>
          </cell>
          <cell r="D167">
            <v>264.16000000000003</v>
          </cell>
          <cell r="E167">
            <v>13.335000000000001</v>
          </cell>
          <cell r="F167">
            <v>22.225000000000001</v>
          </cell>
          <cell r="G167">
            <v>169.03191999999999</v>
          </cell>
          <cell r="H167">
            <v>132.56561679790025</v>
          </cell>
          <cell r="I167">
            <v>54110.085328000001</v>
          </cell>
          <cell r="J167">
            <v>6784.5722372800001</v>
          </cell>
        </row>
        <row r="168">
          <cell r="A168">
            <v>156</v>
          </cell>
          <cell r="B168" t="str">
            <v>W14X90</v>
          </cell>
          <cell r="C168">
            <v>355.6</v>
          </cell>
          <cell r="D168">
            <v>368.3</v>
          </cell>
          <cell r="E168">
            <v>11.176</v>
          </cell>
          <cell r="F168">
            <v>18.033999999999999</v>
          </cell>
          <cell r="G168">
            <v>170.9674</v>
          </cell>
          <cell r="H168">
            <v>134.05511811023621</v>
          </cell>
          <cell r="I168">
            <v>41581.519417439995</v>
          </cell>
          <cell r="J168">
            <v>15067.577606719999</v>
          </cell>
        </row>
        <row r="169">
          <cell r="A169">
            <v>157</v>
          </cell>
          <cell r="B169" t="str">
            <v>W21X93</v>
          </cell>
          <cell r="C169">
            <v>548.64</v>
          </cell>
          <cell r="D169">
            <v>213.86799999999999</v>
          </cell>
          <cell r="E169">
            <v>14.731999999999998</v>
          </cell>
          <cell r="F169">
            <v>23.622</v>
          </cell>
          <cell r="G169">
            <v>176.12868</v>
          </cell>
          <cell r="H169">
            <v>138.52362204724409</v>
          </cell>
          <cell r="I169">
            <v>86159.905099199997</v>
          </cell>
          <cell r="J169">
            <v>3866.7899438240001</v>
          </cell>
        </row>
        <row r="170">
          <cell r="A170">
            <v>158</v>
          </cell>
          <cell r="B170" t="str">
            <v>W27X94</v>
          </cell>
          <cell r="C170">
            <v>683.26</v>
          </cell>
          <cell r="D170">
            <v>253.74599999999998</v>
          </cell>
          <cell r="E170">
            <v>12.446</v>
          </cell>
          <cell r="F170">
            <v>18.922999999999998</v>
          </cell>
          <cell r="G170">
            <v>178.70931999999999</v>
          </cell>
          <cell r="H170">
            <v>140.01312335958005</v>
          </cell>
          <cell r="I170">
            <v>136107.6761712</v>
          </cell>
          <cell r="J170">
            <v>5161.2696774400001</v>
          </cell>
        </row>
        <row r="171">
          <cell r="A171">
            <v>159</v>
          </cell>
          <cell r="B171" t="str">
            <v>W24X94</v>
          </cell>
          <cell r="C171">
            <v>617.22</v>
          </cell>
          <cell r="D171">
            <v>230.124</v>
          </cell>
          <cell r="E171">
            <v>13.081</v>
          </cell>
          <cell r="F171">
            <v>22.225000000000001</v>
          </cell>
          <cell r="G171">
            <v>178.70931999999999</v>
          </cell>
          <cell r="H171">
            <v>140.01312335958005</v>
          </cell>
          <cell r="I171">
            <v>112382.484912</v>
          </cell>
          <cell r="J171">
            <v>4536.9225390399997</v>
          </cell>
        </row>
        <row r="172">
          <cell r="A172">
            <v>160</v>
          </cell>
          <cell r="B172" t="str">
            <v>W12X96</v>
          </cell>
          <cell r="C172">
            <v>322.58</v>
          </cell>
          <cell r="D172">
            <v>309.88</v>
          </cell>
          <cell r="E172">
            <v>13.97</v>
          </cell>
          <cell r="F172">
            <v>22.86</v>
          </cell>
          <cell r="G172">
            <v>181.93511999999998</v>
          </cell>
          <cell r="H172">
            <v>142.99212598425197</v>
          </cell>
          <cell r="I172">
            <v>34672.07775248</v>
          </cell>
          <cell r="J172">
            <v>11238.2484912</v>
          </cell>
        </row>
        <row r="173">
          <cell r="A173">
            <v>161</v>
          </cell>
          <cell r="B173" t="str">
            <v>W18X97</v>
          </cell>
          <cell r="C173">
            <v>472.44</v>
          </cell>
          <cell r="D173">
            <v>281.94</v>
          </cell>
          <cell r="E173">
            <v>13.589</v>
          </cell>
          <cell r="F173">
            <v>22.097999999999999</v>
          </cell>
          <cell r="G173">
            <v>183.8706</v>
          </cell>
          <cell r="H173">
            <v>144.48162729658793</v>
          </cell>
          <cell r="I173">
            <v>72840.499479999999</v>
          </cell>
          <cell r="J173">
            <v>8366.2516545599992</v>
          </cell>
        </row>
        <row r="174">
          <cell r="A174">
            <v>162</v>
          </cell>
          <cell r="B174" t="str">
            <v>W30X99</v>
          </cell>
          <cell r="C174">
            <v>754.38</v>
          </cell>
          <cell r="D174">
            <v>266.7</v>
          </cell>
          <cell r="E174">
            <v>13.208</v>
          </cell>
          <cell r="F174">
            <v>17.018000000000001</v>
          </cell>
          <cell r="G174">
            <v>187.74156000000002</v>
          </cell>
          <cell r="H174">
            <v>147.46062992125982</v>
          </cell>
          <cell r="I174">
            <v>166076.33881439999</v>
          </cell>
          <cell r="J174">
            <v>5327.7622476799997</v>
          </cell>
        </row>
        <row r="175">
          <cell r="A175">
            <v>163</v>
          </cell>
          <cell r="B175" t="str">
            <v>W14X99</v>
          </cell>
          <cell r="C175">
            <v>360.68</v>
          </cell>
          <cell r="D175">
            <v>370.84</v>
          </cell>
          <cell r="E175">
            <v>12.318999999999999</v>
          </cell>
          <cell r="F175">
            <v>19.812000000000001</v>
          </cell>
          <cell r="G175">
            <v>187.74156000000002</v>
          </cell>
          <cell r="H175">
            <v>147.46062992125982</v>
          </cell>
          <cell r="I175">
            <v>46201.688241600001</v>
          </cell>
          <cell r="J175">
            <v>16732.503309119998</v>
          </cell>
        </row>
        <row r="176">
          <cell r="A176">
            <v>164</v>
          </cell>
          <cell r="B176" t="str">
            <v>W16X100</v>
          </cell>
          <cell r="C176">
            <v>431.8</v>
          </cell>
          <cell r="D176">
            <v>264.16000000000003</v>
          </cell>
          <cell r="E176">
            <v>14.858999999999998</v>
          </cell>
          <cell r="F176">
            <v>25.018999999999998</v>
          </cell>
          <cell r="G176">
            <v>189.67703999999998</v>
          </cell>
          <cell r="H176">
            <v>148.95013123359578</v>
          </cell>
          <cell r="I176">
            <v>62018.482414399994</v>
          </cell>
          <cell r="J176">
            <v>7741.9045161599997</v>
          </cell>
        </row>
        <row r="177">
          <cell r="A177">
            <v>165</v>
          </cell>
          <cell r="B177" t="str">
            <v>W10X100</v>
          </cell>
          <cell r="C177">
            <v>281.94</v>
          </cell>
          <cell r="D177">
            <v>261.62</v>
          </cell>
          <cell r="E177">
            <v>17.272000000000002</v>
          </cell>
          <cell r="F177">
            <v>28.448</v>
          </cell>
          <cell r="G177">
            <v>189.67703999999998</v>
          </cell>
          <cell r="H177">
            <v>148.95013123359578</v>
          </cell>
          <cell r="I177">
            <v>25931.217814879998</v>
          </cell>
          <cell r="J177">
            <v>8615.9905099200005</v>
          </cell>
        </row>
        <row r="178">
          <cell r="A178">
            <v>166</v>
          </cell>
          <cell r="B178" t="str">
            <v>W21X101</v>
          </cell>
          <cell r="C178">
            <v>543.55999999999995</v>
          </cell>
          <cell r="D178">
            <v>312.42</v>
          </cell>
          <cell r="E178">
            <v>12.7</v>
          </cell>
          <cell r="F178">
            <v>20.32</v>
          </cell>
          <cell r="G178">
            <v>192.25767999999999</v>
          </cell>
          <cell r="H178">
            <v>150.43963254593174</v>
          </cell>
          <cell r="I178">
            <v>100728.0049952</v>
          </cell>
          <cell r="J178">
            <v>10322.53935488</v>
          </cell>
        </row>
        <row r="179">
          <cell r="A179">
            <v>167</v>
          </cell>
          <cell r="B179" t="str">
            <v>W27X102</v>
          </cell>
          <cell r="C179">
            <v>688.34</v>
          </cell>
          <cell r="D179">
            <v>254</v>
          </cell>
          <cell r="E179">
            <v>13.081</v>
          </cell>
          <cell r="F179">
            <v>21.081999999999997</v>
          </cell>
          <cell r="G179">
            <v>193.548</v>
          </cell>
          <cell r="H179">
            <v>151.9291338582677</v>
          </cell>
          <cell r="I179">
            <v>150675.7760672</v>
          </cell>
          <cell r="J179">
            <v>5785.6168158399996</v>
          </cell>
        </row>
        <row r="180">
          <cell r="A180">
            <v>168</v>
          </cell>
          <cell r="B180" t="str">
            <v>W24X104</v>
          </cell>
          <cell r="C180">
            <v>612.14</v>
          </cell>
          <cell r="D180">
            <v>325.12</v>
          </cell>
          <cell r="E180">
            <v>12.7</v>
          </cell>
          <cell r="F180">
            <v>19.05</v>
          </cell>
          <cell r="G180">
            <v>197.41896</v>
          </cell>
          <cell r="H180">
            <v>154.90813648293963</v>
          </cell>
          <cell r="I180">
            <v>129031.74193599999</v>
          </cell>
          <cell r="J180">
            <v>10780.393923039999</v>
          </cell>
        </row>
        <row r="181">
          <cell r="A181">
            <v>169</v>
          </cell>
          <cell r="B181" t="str">
            <v>W18X106</v>
          </cell>
          <cell r="C181">
            <v>474.98</v>
          </cell>
          <cell r="D181">
            <v>284.48</v>
          </cell>
          <cell r="E181">
            <v>14.985999999999999</v>
          </cell>
          <cell r="F181">
            <v>23.875999999999998</v>
          </cell>
          <cell r="G181">
            <v>200.64476000000002</v>
          </cell>
          <cell r="H181">
            <v>157.88713910761155</v>
          </cell>
          <cell r="I181">
            <v>79500.202289599998</v>
          </cell>
          <cell r="J181">
            <v>9157.0913631999993</v>
          </cell>
        </row>
        <row r="182">
          <cell r="A182">
            <v>170</v>
          </cell>
          <cell r="B182" t="str">
            <v>W12X106</v>
          </cell>
          <cell r="C182">
            <v>327.66000000000003</v>
          </cell>
          <cell r="D182">
            <v>309.88</v>
          </cell>
          <cell r="E182">
            <v>15.493999999999998</v>
          </cell>
          <cell r="F182">
            <v>25.145999999999997</v>
          </cell>
          <cell r="G182">
            <v>201.28992</v>
          </cell>
          <cell r="H182">
            <v>157.88713910761155</v>
          </cell>
          <cell r="I182">
            <v>38834.392008479997</v>
          </cell>
          <cell r="J182">
            <v>12528.565910559999</v>
          </cell>
        </row>
        <row r="183">
          <cell r="A183">
            <v>171</v>
          </cell>
          <cell r="B183" t="str">
            <v>W30X108</v>
          </cell>
          <cell r="C183">
            <v>756.92</v>
          </cell>
          <cell r="D183">
            <v>266.7</v>
          </cell>
          <cell r="E183">
            <v>13.843</v>
          </cell>
          <cell r="F183">
            <v>19.303999999999998</v>
          </cell>
          <cell r="G183">
            <v>204.51571999999999</v>
          </cell>
          <cell r="H183">
            <v>160.86614173228347</v>
          </cell>
          <cell r="I183">
            <v>186055.4472432</v>
          </cell>
          <cell r="J183">
            <v>6076.9788137599999</v>
          </cell>
        </row>
        <row r="184">
          <cell r="A184">
            <v>172</v>
          </cell>
          <cell r="B184" t="str">
            <v>W14X109</v>
          </cell>
          <cell r="C184">
            <v>363.22</v>
          </cell>
          <cell r="D184">
            <v>370.84</v>
          </cell>
          <cell r="E184">
            <v>13.335000000000001</v>
          </cell>
          <cell r="F184">
            <v>21.843999999999998</v>
          </cell>
          <cell r="G184">
            <v>206.4512</v>
          </cell>
          <cell r="H184">
            <v>162.35564304461943</v>
          </cell>
          <cell r="I184">
            <v>51612.696774399999</v>
          </cell>
          <cell r="J184">
            <v>18605.54472432</v>
          </cell>
        </row>
        <row r="185">
          <cell r="A185">
            <v>173</v>
          </cell>
          <cell r="B185" t="str">
            <v>W21X111</v>
          </cell>
          <cell r="C185">
            <v>546.1</v>
          </cell>
          <cell r="D185">
            <v>312.42</v>
          </cell>
          <cell r="E185">
            <v>13.97</v>
          </cell>
          <cell r="F185">
            <v>22.225000000000001</v>
          </cell>
          <cell r="G185">
            <v>210.96732000000003</v>
          </cell>
          <cell r="H185">
            <v>165.33464566929132</v>
          </cell>
          <cell r="I185">
            <v>111133.7906352</v>
          </cell>
          <cell r="J185">
            <v>11404.74106144</v>
          </cell>
        </row>
        <row r="186">
          <cell r="A186">
            <v>174</v>
          </cell>
          <cell r="B186" t="str">
            <v>W10X112</v>
          </cell>
          <cell r="C186">
            <v>289.56</v>
          </cell>
          <cell r="D186">
            <v>264.16000000000003</v>
          </cell>
          <cell r="E186">
            <v>19.177</v>
          </cell>
          <cell r="F186">
            <v>31.75</v>
          </cell>
          <cell r="G186">
            <v>212.25763999999998</v>
          </cell>
          <cell r="H186">
            <v>166.82414698162728</v>
          </cell>
          <cell r="I186">
            <v>29802.170072959998</v>
          </cell>
          <cell r="J186">
            <v>9823.0616441599996</v>
          </cell>
        </row>
        <row r="187">
          <cell r="A187">
            <v>175</v>
          </cell>
          <cell r="B187" t="str">
            <v>W27X114</v>
          </cell>
          <cell r="C187">
            <v>693.42</v>
          </cell>
          <cell r="D187">
            <v>256.54000000000002</v>
          </cell>
          <cell r="E187">
            <v>14.477999999999998</v>
          </cell>
          <cell r="F187">
            <v>23.622</v>
          </cell>
          <cell r="G187">
            <v>216.12860000000001</v>
          </cell>
          <cell r="H187">
            <v>169.8031496062992</v>
          </cell>
          <cell r="I187">
            <v>170238.6530704</v>
          </cell>
          <cell r="J187">
            <v>6618.0796670399995</v>
          </cell>
        </row>
        <row r="188">
          <cell r="A188">
            <v>176</v>
          </cell>
          <cell r="B188" t="str">
            <v>W30X116</v>
          </cell>
          <cell r="C188">
            <v>762</v>
          </cell>
          <cell r="D188">
            <v>266.7</v>
          </cell>
          <cell r="E188">
            <v>14.350999999999997</v>
          </cell>
          <cell r="F188">
            <v>21.59</v>
          </cell>
          <cell r="G188">
            <v>220.64472000000001</v>
          </cell>
          <cell r="H188">
            <v>172.78215223097112</v>
          </cell>
          <cell r="I188">
            <v>205202.0928208</v>
          </cell>
          <cell r="J188">
            <v>6826.19537984</v>
          </cell>
        </row>
        <row r="189">
          <cell r="A189">
            <v>177</v>
          </cell>
          <cell r="B189" t="str">
            <v>W24X117</v>
          </cell>
          <cell r="C189">
            <v>617.22</v>
          </cell>
          <cell r="D189">
            <v>325.12</v>
          </cell>
          <cell r="E189">
            <v>13.97</v>
          </cell>
          <cell r="F189">
            <v>21.59</v>
          </cell>
          <cell r="G189">
            <v>221.93503999999999</v>
          </cell>
          <cell r="H189">
            <v>174.27165354330708</v>
          </cell>
          <cell r="I189">
            <v>147345.92466239998</v>
          </cell>
          <cell r="J189">
            <v>12362.073340319999</v>
          </cell>
        </row>
        <row r="190">
          <cell r="A190">
            <v>178</v>
          </cell>
          <cell r="B190" t="str">
            <v>W33X118</v>
          </cell>
          <cell r="C190">
            <v>835.66</v>
          </cell>
          <cell r="D190">
            <v>292.10000000000002</v>
          </cell>
          <cell r="E190">
            <v>13.97</v>
          </cell>
          <cell r="F190">
            <v>18.795999999999999</v>
          </cell>
          <cell r="G190">
            <v>223.87052000000003</v>
          </cell>
          <cell r="H190">
            <v>175.76115485564304</v>
          </cell>
          <cell r="I190">
            <v>245576.54110399997</v>
          </cell>
          <cell r="J190">
            <v>7783.5276587199996</v>
          </cell>
        </row>
        <row r="191">
          <cell r="A191">
            <v>179</v>
          </cell>
          <cell r="B191" t="str">
            <v>W18X119</v>
          </cell>
          <cell r="C191">
            <v>482.6</v>
          </cell>
          <cell r="D191">
            <v>287.02</v>
          </cell>
          <cell r="E191">
            <v>16.637</v>
          </cell>
          <cell r="F191">
            <v>26.923999999999999</v>
          </cell>
          <cell r="G191">
            <v>226.45116000000002</v>
          </cell>
          <cell r="H191">
            <v>177.250656167979</v>
          </cell>
          <cell r="I191">
            <v>91154.682206400001</v>
          </cell>
          <cell r="J191">
            <v>10530.65506768</v>
          </cell>
        </row>
        <row r="192">
          <cell r="A192">
            <v>180</v>
          </cell>
          <cell r="B192" t="str">
            <v>W14X120</v>
          </cell>
          <cell r="C192">
            <v>368.3</v>
          </cell>
          <cell r="D192">
            <v>373.38</v>
          </cell>
          <cell r="E192">
            <v>14.985999999999999</v>
          </cell>
          <cell r="F192">
            <v>23.875999999999998</v>
          </cell>
          <cell r="G192">
            <v>227.74148</v>
          </cell>
          <cell r="H192">
            <v>178.74015748031496</v>
          </cell>
          <cell r="I192">
            <v>57439.936732800001</v>
          </cell>
          <cell r="J192">
            <v>20603.455567199999</v>
          </cell>
        </row>
        <row r="193">
          <cell r="A193">
            <v>181</v>
          </cell>
          <cell r="B193" t="str">
            <v>W12X120</v>
          </cell>
          <cell r="C193">
            <v>332.74</v>
          </cell>
          <cell r="D193">
            <v>312.42</v>
          </cell>
          <cell r="E193">
            <v>18.033999999999999</v>
          </cell>
          <cell r="F193">
            <v>28.194000000000003</v>
          </cell>
          <cell r="G193">
            <v>227.74148</v>
          </cell>
          <cell r="H193">
            <v>178.74015748031496</v>
          </cell>
          <cell r="I193">
            <v>44536.762539199997</v>
          </cell>
          <cell r="J193">
            <v>14359.9841832</v>
          </cell>
        </row>
        <row r="194">
          <cell r="A194">
            <v>182</v>
          </cell>
          <cell r="B194" t="str">
            <v>W21X122</v>
          </cell>
          <cell r="C194">
            <v>551.17999999999995</v>
          </cell>
          <cell r="D194">
            <v>314.95999999999998</v>
          </cell>
          <cell r="E194">
            <v>15.24</v>
          </cell>
          <cell r="F194">
            <v>24.383999999999997</v>
          </cell>
          <cell r="G194">
            <v>231.61243999999999</v>
          </cell>
          <cell r="H194">
            <v>181.71916010498688</v>
          </cell>
          <cell r="I194">
            <v>123204.5019776</v>
          </cell>
          <cell r="J194">
            <v>12695.058480799999</v>
          </cell>
        </row>
        <row r="195">
          <cell r="A195">
            <v>183</v>
          </cell>
          <cell r="B195" t="str">
            <v>W30X124</v>
          </cell>
          <cell r="C195">
            <v>767.08</v>
          </cell>
          <cell r="D195">
            <v>266.7</v>
          </cell>
          <cell r="E195">
            <v>14.858999999999998</v>
          </cell>
          <cell r="F195">
            <v>23.622</v>
          </cell>
          <cell r="G195">
            <v>235.48339999999999</v>
          </cell>
          <cell r="H195">
            <v>184.69816272965878</v>
          </cell>
          <cell r="I195">
            <v>223100.04412159999</v>
          </cell>
          <cell r="J195">
            <v>7533.7888033599993</v>
          </cell>
        </row>
        <row r="196">
          <cell r="A196">
            <v>184</v>
          </cell>
          <cell r="B196" t="str">
            <v>W33X130</v>
          </cell>
          <cell r="C196">
            <v>840.74</v>
          </cell>
          <cell r="D196">
            <v>292.10000000000002</v>
          </cell>
          <cell r="E196">
            <v>14.731999999999998</v>
          </cell>
          <cell r="F196">
            <v>21.716999999999999</v>
          </cell>
          <cell r="G196">
            <v>247.09627999999998</v>
          </cell>
          <cell r="H196">
            <v>193.63517060367454</v>
          </cell>
          <cell r="I196">
            <v>279291.2865776</v>
          </cell>
          <cell r="J196">
            <v>9073.8450780799994</v>
          </cell>
        </row>
        <row r="197">
          <cell r="A197">
            <v>185</v>
          </cell>
          <cell r="B197" t="str">
            <v>W24X131</v>
          </cell>
          <cell r="C197">
            <v>622.29999999999995</v>
          </cell>
          <cell r="D197">
            <v>327.66000000000003</v>
          </cell>
          <cell r="E197">
            <v>15.366999999999999</v>
          </cell>
          <cell r="F197">
            <v>24.383999999999997</v>
          </cell>
          <cell r="G197">
            <v>248.38659999999999</v>
          </cell>
          <cell r="H197">
            <v>195.1246719160105</v>
          </cell>
          <cell r="I197">
            <v>167325.03309119999</v>
          </cell>
          <cell r="J197">
            <v>14151.868470399999</v>
          </cell>
        </row>
        <row r="198">
          <cell r="A198">
            <v>186</v>
          </cell>
          <cell r="B198" t="str">
            <v>W14X132</v>
          </cell>
          <cell r="C198">
            <v>373.38</v>
          </cell>
          <cell r="D198">
            <v>373.38</v>
          </cell>
          <cell r="E198">
            <v>16.382999999999999</v>
          </cell>
          <cell r="F198">
            <v>26.161999999999999</v>
          </cell>
          <cell r="G198">
            <v>250.32207999999997</v>
          </cell>
          <cell r="H198">
            <v>196.61417322834646</v>
          </cell>
          <cell r="I198">
            <v>63683.408116799998</v>
          </cell>
          <cell r="J198">
            <v>22809.482122879999</v>
          </cell>
        </row>
        <row r="199">
          <cell r="A199">
            <v>187</v>
          </cell>
          <cell r="B199" t="str">
            <v>W21X132</v>
          </cell>
          <cell r="C199">
            <v>553.72</v>
          </cell>
          <cell r="D199">
            <v>314.95999999999998</v>
          </cell>
          <cell r="E199">
            <v>16.510000000000002</v>
          </cell>
          <cell r="F199">
            <v>26.161999999999999</v>
          </cell>
          <cell r="G199">
            <v>250.32207999999997</v>
          </cell>
          <cell r="H199">
            <v>196.61417322834646</v>
          </cell>
          <cell r="I199">
            <v>134026.51904319998</v>
          </cell>
          <cell r="J199">
            <v>13860.50647248</v>
          </cell>
        </row>
        <row r="200">
          <cell r="A200">
            <v>188</v>
          </cell>
          <cell r="B200" t="str">
            <v>W30X132</v>
          </cell>
          <cell r="C200">
            <v>769.62</v>
          </cell>
          <cell r="D200">
            <v>266.7</v>
          </cell>
          <cell r="E200">
            <v>15.620999999999999</v>
          </cell>
          <cell r="F200">
            <v>25.4</v>
          </cell>
          <cell r="G200">
            <v>250.96724</v>
          </cell>
          <cell r="H200">
            <v>196.61417322834646</v>
          </cell>
          <cell r="I200">
            <v>240165.53257119999</v>
          </cell>
          <cell r="J200">
            <v>8158.1359417599997</v>
          </cell>
        </row>
        <row r="201">
          <cell r="A201">
            <v>189</v>
          </cell>
          <cell r="B201" t="str">
            <v>W36X135</v>
          </cell>
          <cell r="C201">
            <v>904.24</v>
          </cell>
          <cell r="D201">
            <v>304.8</v>
          </cell>
          <cell r="E201">
            <v>15.24</v>
          </cell>
          <cell r="F201">
            <v>20.065999999999999</v>
          </cell>
          <cell r="G201">
            <v>256.12852000000004</v>
          </cell>
          <cell r="H201">
            <v>201.08267716535431</v>
          </cell>
          <cell r="I201">
            <v>324660.51196799998</v>
          </cell>
          <cell r="J201">
            <v>9365.2070759999988</v>
          </cell>
        </row>
        <row r="202">
          <cell r="A202">
            <v>190</v>
          </cell>
          <cell r="B202" t="str">
            <v>W12X136</v>
          </cell>
          <cell r="C202">
            <v>340.36</v>
          </cell>
          <cell r="D202">
            <v>314.95999999999998</v>
          </cell>
          <cell r="E202">
            <v>20.065999999999999</v>
          </cell>
          <cell r="F202">
            <v>31.75</v>
          </cell>
          <cell r="G202">
            <v>257.41883999999999</v>
          </cell>
          <cell r="H202">
            <v>202.57217847769027</v>
          </cell>
          <cell r="I202">
            <v>51612.696774399999</v>
          </cell>
          <cell r="J202">
            <v>16566.010738879999</v>
          </cell>
        </row>
        <row r="203">
          <cell r="A203">
            <v>191</v>
          </cell>
          <cell r="B203" t="str">
            <v>W33X141</v>
          </cell>
          <cell r="C203">
            <v>845.82</v>
          </cell>
          <cell r="D203">
            <v>292.10000000000002</v>
          </cell>
          <cell r="E203">
            <v>15.366999999999999</v>
          </cell>
          <cell r="F203">
            <v>24.383999999999997</v>
          </cell>
          <cell r="G203">
            <v>268.38656000000003</v>
          </cell>
          <cell r="H203">
            <v>210.01968503937005</v>
          </cell>
          <cell r="I203">
            <v>310092.41207199998</v>
          </cell>
          <cell r="J203">
            <v>10239.293069759999</v>
          </cell>
        </row>
        <row r="204">
          <cell r="A204">
            <v>192</v>
          </cell>
          <cell r="B204" t="str">
            <v>W14X145</v>
          </cell>
          <cell r="C204">
            <v>375.92</v>
          </cell>
          <cell r="D204">
            <v>393.7</v>
          </cell>
          <cell r="E204">
            <v>17.272000000000002</v>
          </cell>
          <cell r="F204">
            <v>27.686</v>
          </cell>
          <cell r="G204">
            <v>275.48331999999999</v>
          </cell>
          <cell r="H204">
            <v>215.97769028871389</v>
          </cell>
          <cell r="I204">
            <v>71175.573777600002</v>
          </cell>
          <cell r="J204">
            <v>28178.86751312</v>
          </cell>
        </row>
        <row r="205">
          <cell r="A205">
            <v>193</v>
          </cell>
          <cell r="B205" t="str">
            <v>W27X146</v>
          </cell>
          <cell r="C205">
            <v>695.96</v>
          </cell>
          <cell r="D205">
            <v>355.6</v>
          </cell>
          <cell r="E205">
            <v>15.366999999999999</v>
          </cell>
          <cell r="F205">
            <v>24.765000000000001</v>
          </cell>
          <cell r="G205">
            <v>276.77364</v>
          </cell>
          <cell r="H205">
            <v>217.46719160104988</v>
          </cell>
          <cell r="I205">
            <v>234338.2926128</v>
          </cell>
          <cell r="J205">
            <v>18439.05215408</v>
          </cell>
        </row>
        <row r="206">
          <cell r="A206">
            <v>194</v>
          </cell>
          <cell r="B206" t="str">
            <v>W24X146</v>
          </cell>
          <cell r="C206">
            <v>627.38</v>
          </cell>
          <cell r="D206">
            <v>327.66000000000003</v>
          </cell>
          <cell r="E206">
            <v>16.510000000000002</v>
          </cell>
          <cell r="F206">
            <v>27.686</v>
          </cell>
          <cell r="G206">
            <v>277.41879999999998</v>
          </cell>
          <cell r="H206">
            <v>217.46719160104988</v>
          </cell>
          <cell r="I206">
            <v>190633.9929248</v>
          </cell>
          <cell r="J206">
            <v>16274.648740959999</v>
          </cell>
        </row>
        <row r="207">
          <cell r="A207">
            <v>195</v>
          </cell>
          <cell r="B207" t="str">
            <v>W21X147</v>
          </cell>
          <cell r="C207">
            <v>561.34</v>
          </cell>
          <cell r="D207">
            <v>317.5</v>
          </cell>
          <cell r="E207">
            <v>18.287999999999997</v>
          </cell>
          <cell r="F207">
            <v>29.21</v>
          </cell>
          <cell r="G207">
            <v>278.70912000000004</v>
          </cell>
          <cell r="H207">
            <v>218.95669291338581</v>
          </cell>
          <cell r="I207">
            <v>151092.00749279998</v>
          </cell>
          <cell r="J207">
            <v>15650.301602559999</v>
          </cell>
        </row>
        <row r="208">
          <cell r="A208">
            <v>196</v>
          </cell>
          <cell r="B208" t="str">
            <v>W36X150</v>
          </cell>
          <cell r="C208">
            <v>909.32</v>
          </cell>
          <cell r="D208">
            <v>304.8</v>
          </cell>
          <cell r="E208">
            <v>15.875</v>
          </cell>
          <cell r="F208">
            <v>23.875999999999998</v>
          </cell>
          <cell r="G208">
            <v>285.16072000000003</v>
          </cell>
          <cell r="H208">
            <v>223.42519685039372</v>
          </cell>
          <cell r="I208">
            <v>376273.20874239999</v>
          </cell>
          <cell r="J208">
            <v>11238.2484912</v>
          </cell>
        </row>
        <row r="209">
          <cell r="A209">
            <v>197</v>
          </cell>
          <cell r="B209" t="str">
            <v>W33X152</v>
          </cell>
          <cell r="C209">
            <v>850.9</v>
          </cell>
          <cell r="D209">
            <v>294.64</v>
          </cell>
          <cell r="E209">
            <v>16.128999999999998</v>
          </cell>
          <cell r="F209">
            <v>26.923999999999999</v>
          </cell>
          <cell r="G209">
            <v>288.38652000000002</v>
          </cell>
          <cell r="H209">
            <v>226.40419947506558</v>
          </cell>
          <cell r="I209">
            <v>339644.84328959999</v>
          </cell>
          <cell r="J209">
            <v>11363.11791888</v>
          </cell>
        </row>
        <row r="210">
          <cell r="A210">
            <v>198</v>
          </cell>
          <cell r="B210" t="str">
            <v>W12X152</v>
          </cell>
          <cell r="C210">
            <v>347.98</v>
          </cell>
          <cell r="D210">
            <v>317.5</v>
          </cell>
          <cell r="E210">
            <v>22.097999999999999</v>
          </cell>
          <cell r="F210">
            <v>35.56</v>
          </cell>
          <cell r="G210">
            <v>288.38652000000002</v>
          </cell>
          <cell r="H210">
            <v>226.40419947506558</v>
          </cell>
          <cell r="I210">
            <v>59521.0938608</v>
          </cell>
          <cell r="J210">
            <v>18896.906722240001</v>
          </cell>
        </row>
        <row r="211">
          <cell r="A211">
            <v>199</v>
          </cell>
          <cell r="B211" t="str">
            <v>W14X159</v>
          </cell>
          <cell r="C211">
            <v>381</v>
          </cell>
          <cell r="D211">
            <v>396.24</v>
          </cell>
          <cell r="E211">
            <v>18.922999999999998</v>
          </cell>
          <cell r="F211">
            <v>30.225999999999996</v>
          </cell>
          <cell r="G211">
            <v>301.28972000000005</v>
          </cell>
          <cell r="H211">
            <v>236.83070866141733</v>
          </cell>
          <cell r="I211">
            <v>79083.970864000003</v>
          </cell>
          <cell r="J211">
            <v>31134.110634879999</v>
          </cell>
        </row>
        <row r="212">
          <cell r="A212">
            <v>200</v>
          </cell>
          <cell r="B212" t="str">
            <v>W36X160</v>
          </cell>
          <cell r="C212">
            <v>914.4</v>
          </cell>
          <cell r="D212">
            <v>304.8</v>
          </cell>
          <cell r="E212">
            <v>16.510000000000002</v>
          </cell>
          <cell r="F212">
            <v>25.907999999999998</v>
          </cell>
          <cell r="G212">
            <v>303.22519999999997</v>
          </cell>
          <cell r="H212">
            <v>238.32020997375326</v>
          </cell>
          <cell r="I212">
            <v>405825.63996</v>
          </cell>
          <cell r="J212">
            <v>12278.827055199999</v>
          </cell>
        </row>
        <row r="213">
          <cell r="A213">
            <v>201</v>
          </cell>
          <cell r="B213" t="str">
            <v>W27X161</v>
          </cell>
          <cell r="C213">
            <v>701.04</v>
          </cell>
          <cell r="D213">
            <v>355.6</v>
          </cell>
          <cell r="E213">
            <v>16.763999999999999</v>
          </cell>
          <cell r="F213">
            <v>27.431999999999999</v>
          </cell>
          <cell r="G213">
            <v>305.80583999999999</v>
          </cell>
          <cell r="H213">
            <v>239.80971128608925</v>
          </cell>
          <cell r="I213">
            <v>261393.33527679997</v>
          </cell>
          <cell r="J213">
            <v>20686.701852319999</v>
          </cell>
        </row>
        <row r="214">
          <cell r="A214">
            <v>202</v>
          </cell>
          <cell r="B214" t="str">
            <v>W24X162</v>
          </cell>
          <cell r="C214">
            <v>635</v>
          </cell>
          <cell r="D214">
            <v>330.2</v>
          </cell>
          <cell r="E214">
            <v>17.906999999999996</v>
          </cell>
          <cell r="F214">
            <v>30.987999999999996</v>
          </cell>
          <cell r="G214">
            <v>307.74132000000003</v>
          </cell>
          <cell r="H214">
            <v>241.29921259842519</v>
          </cell>
          <cell r="I214">
            <v>215191.6470352</v>
          </cell>
          <cell r="J214">
            <v>18439.05215408</v>
          </cell>
        </row>
        <row r="215">
          <cell r="A215">
            <v>203</v>
          </cell>
          <cell r="B215" t="str">
            <v>W12X170</v>
          </cell>
          <cell r="C215">
            <v>355.6</v>
          </cell>
          <cell r="D215">
            <v>320.04000000000002</v>
          </cell>
          <cell r="E215">
            <v>24.383999999999997</v>
          </cell>
          <cell r="F215">
            <v>39.624000000000002</v>
          </cell>
          <cell r="G215">
            <v>322.58</v>
          </cell>
          <cell r="H215">
            <v>253.21522309711287</v>
          </cell>
          <cell r="I215">
            <v>68678.185224000001</v>
          </cell>
          <cell r="J215">
            <v>21519.16470352</v>
          </cell>
        </row>
        <row r="216">
          <cell r="A216">
            <v>204</v>
          </cell>
          <cell r="B216" t="str">
            <v>W36X170</v>
          </cell>
          <cell r="C216">
            <v>919.48</v>
          </cell>
          <cell r="D216">
            <v>304.8</v>
          </cell>
          <cell r="E216">
            <v>17.272000000000002</v>
          </cell>
          <cell r="F216">
            <v>27.94</v>
          </cell>
          <cell r="G216">
            <v>322.58</v>
          </cell>
          <cell r="H216">
            <v>253.21522309711287</v>
          </cell>
          <cell r="I216">
            <v>437042.99687999999</v>
          </cell>
          <cell r="J216">
            <v>13319.405619199999</v>
          </cell>
        </row>
        <row r="217">
          <cell r="A217">
            <v>205</v>
          </cell>
          <cell r="B217" t="str">
            <v>W30X173</v>
          </cell>
          <cell r="C217">
            <v>772.16</v>
          </cell>
          <cell r="D217">
            <v>381</v>
          </cell>
          <cell r="E217">
            <v>16.637</v>
          </cell>
          <cell r="F217">
            <v>27.178000000000001</v>
          </cell>
          <cell r="G217">
            <v>327.74127999999996</v>
          </cell>
          <cell r="H217">
            <v>257.68372703412075</v>
          </cell>
          <cell r="I217">
            <v>341309.76899199997</v>
          </cell>
          <cell r="J217">
            <v>24890.639250879998</v>
          </cell>
        </row>
        <row r="218">
          <cell r="A218">
            <v>206</v>
          </cell>
          <cell r="B218" t="str">
            <v>W14X176</v>
          </cell>
          <cell r="C218">
            <v>386.08</v>
          </cell>
          <cell r="D218">
            <v>398.78</v>
          </cell>
          <cell r="E218">
            <v>21.081999999999997</v>
          </cell>
          <cell r="F218">
            <v>33.274000000000001</v>
          </cell>
          <cell r="G218">
            <v>334.19288</v>
          </cell>
          <cell r="H218">
            <v>262.15223097112857</v>
          </cell>
          <cell r="I218">
            <v>89073.525078399995</v>
          </cell>
          <cell r="J218">
            <v>34880.193465279997</v>
          </cell>
        </row>
        <row r="219">
          <cell r="A219">
            <v>207</v>
          </cell>
          <cell r="B219" t="str">
            <v>W27X178</v>
          </cell>
          <cell r="C219">
            <v>706.12</v>
          </cell>
          <cell r="D219">
            <v>358.14</v>
          </cell>
          <cell r="E219">
            <v>18.414999999999999</v>
          </cell>
          <cell r="F219">
            <v>30.225999999999996</v>
          </cell>
          <cell r="G219">
            <v>337.41867999999999</v>
          </cell>
          <cell r="H219">
            <v>265.1312335958005</v>
          </cell>
          <cell r="I219">
            <v>290945.76649439998</v>
          </cell>
          <cell r="J219">
            <v>23100.8441208</v>
          </cell>
        </row>
        <row r="220">
          <cell r="A220">
            <v>208</v>
          </cell>
          <cell r="B220" t="str">
            <v>W36X182</v>
          </cell>
          <cell r="C220">
            <v>922.02</v>
          </cell>
          <cell r="D220">
            <v>307.33999999999997</v>
          </cell>
          <cell r="E220">
            <v>18.414999999999999</v>
          </cell>
          <cell r="F220">
            <v>29.971999999999998</v>
          </cell>
          <cell r="G220">
            <v>345.80576000000002</v>
          </cell>
          <cell r="H220">
            <v>271.08923884514434</v>
          </cell>
          <cell r="I220">
            <v>470341.51092799997</v>
          </cell>
          <cell r="J220">
            <v>14443.23046832</v>
          </cell>
        </row>
        <row r="221">
          <cell r="A221">
            <v>209</v>
          </cell>
          <cell r="B221" t="str">
            <v>W12X190</v>
          </cell>
          <cell r="C221">
            <v>365.76</v>
          </cell>
          <cell r="D221">
            <v>322.58</v>
          </cell>
          <cell r="E221">
            <v>26.923999999999999</v>
          </cell>
          <cell r="F221">
            <v>44.195999999999998</v>
          </cell>
          <cell r="G221">
            <v>359.99928</v>
          </cell>
          <cell r="H221">
            <v>283.00524934383202</v>
          </cell>
          <cell r="I221">
            <v>78667.739438399993</v>
          </cell>
          <cell r="J221">
            <v>24516.030967839997</v>
          </cell>
        </row>
        <row r="222">
          <cell r="A222">
            <v>210</v>
          </cell>
          <cell r="B222" t="str">
            <v>W30X191</v>
          </cell>
          <cell r="C222">
            <v>779.78</v>
          </cell>
          <cell r="D222">
            <v>381</v>
          </cell>
          <cell r="E222">
            <v>18.033999999999999</v>
          </cell>
          <cell r="F222">
            <v>30.225999999999996</v>
          </cell>
          <cell r="G222">
            <v>361.93475999999998</v>
          </cell>
          <cell r="H222">
            <v>284.49475065616798</v>
          </cell>
          <cell r="I222">
            <v>381684.2172752</v>
          </cell>
          <cell r="J222">
            <v>28012.37494288</v>
          </cell>
        </row>
        <row r="223">
          <cell r="A223">
            <v>211</v>
          </cell>
          <cell r="B223" t="str">
            <v>W14X193</v>
          </cell>
          <cell r="C223">
            <v>393.7</v>
          </cell>
          <cell r="D223">
            <v>398.78</v>
          </cell>
          <cell r="E223">
            <v>22.605999999999998</v>
          </cell>
          <cell r="F223">
            <v>36.575999999999993</v>
          </cell>
          <cell r="G223">
            <v>366.45087999999998</v>
          </cell>
          <cell r="H223">
            <v>287.4737532808399</v>
          </cell>
          <cell r="I223">
            <v>99895.542143999992</v>
          </cell>
          <cell r="J223">
            <v>38751.145723360001</v>
          </cell>
        </row>
        <row r="224">
          <cell r="A224">
            <v>212</v>
          </cell>
          <cell r="B224" t="str">
            <v>W36X194</v>
          </cell>
          <cell r="C224">
            <v>927.1</v>
          </cell>
          <cell r="D224">
            <v>307.33999999999997</v>
          </cell>
          <cell r="E224">
            <v>19.431000000000001</v>
          </cell>
          <cell r="F224">
            <v>32.003999999999998</v>
          </cell>
          <cell r="G224">
            <v>367.74119999999999</v>
          </cell>
          <cell r="H224">
            <v>288.96325459317586</v>
          </cell>
          <cell r="I224">
            <v>503640.02497599996</v>
          </cell>
          <cell r="J224">
            <v>15608.678459999999</v>
          </cell>
        </row>
        <row r="225">
          <cell r="A225">
            <v>213</v>
          </cell>
          <cell r="B225" t="str">
            <v>W33X201</v>
          </cell>
          <cell r="C225">
            <v>855.98</v>
          </cell>
          <cell r="D225">
            <v>398.78</v>
          </cell>
          <cell r="E225">
            <v>18.160999999999998</v>
          </cell>
          <cell r="F225">
            <v>29.21</v>
          </cell>
          <cell r="G225">
            <v>381.28955999999999</v>
          </cell>
          <cell r="H225">
            <v>299.38976377952758</v>
          </cell>
          <cell r="I225">
            <v>478666.13944</v>
          </cell>
          <cell r="J225">
            <v>31175.73377744</v>
          </cell>
        </row>
        <row r="226">
          <cell r="A226">
            <v>214</v>
          </cell>
          <cell r="B226" t="str">
            <v>W12X210</v>
          </cell>
          <cell r="C226">
            <v>373.38</v>
          </cell>
          <cell r="D226">
            <v>325.12</v>
          </cell>
          <cell r="E226">
            <v>29.971999999999998</v>
          </cell>
          <cell r="F226">
            <v>48.26</v>
          </cell>
          <cell r="G226">
            <v>398.70887999999997</v>
          </cell>
          <cell r="H226">
            <v>312.79527559055117</v>
          </cell>
          <cell r="I226">
            <v>89073.525078399995</v>
          </cell>
          <cell r="J226">
            <v>27637.766659839999</v>
          </cell>
        </row>
        <row r="227">
          <cell r="A227">
            <v>215</v>
          </cell>
          <cell r="B227" t="str">
            <v>W36X210</v>
          </cell>
          <cell r="C227">
            <v>932.18</v>
          </cell>
          <cell r="D227">
            <v>309.88</v>
          </cell>
          <cell r="E227">
            <v>21.081999999999997</v>
          </cell>
          <cell r="F227">
            <v>34.544000000000004</v>
          </cell>
          <cell r="G227">
            <v>398.70887999999997</v>
          </cell>
          <cell r="H227">
            <v>312.79527559055117</v>
          </cell>
          <cell r="I227">
            <v>549425.48179200001</v>
          </cell>
          <cell r="J227">
            <v>17107.111592159999</v>
          </cell>
        </row>
        <row r="228">
          <cell r="A228">
            <v>216</v>
          </cell>
          <cell r="B228" t="str">
            <v>W14X211</v>
          </cell>
          <cell r="C228">
            <v>398.78</v>
          </cell>
          <cell r="D228">
            <v>401.32</v>
          </cell>
          <cell r="E228">
            <v>24.891999999999999</v>
          </cell>
          <cell r="F228">
            <v>39.624000000000002</v>
          </cell>
          <cell r="G228">
            <v>399.99919999999997</v>
          </cell>
          <cell r="H228">
            <v>314.28477690288713</v>
          </cell>
          <cell r="I228">
            <v>110717.55920959999</v>
          </cell>
          <cell r="J228">
            <v>42871.836836800001</v>
          </cell>
        </row>
        <row r="229">
          <cell r="A229">
            <v>217</v>
          </cell>
          <cell r="B229" t="str">
            <v>W30X211</v>
          </cell>
          <cell r="C229">
            <v>784.86</v>
          </cell>
          <cell r="D229">
            <v>383.54</v>
          </cell>
          <cell r="E229">
            <v>19.684999999999999</v>
          </cell>
          <cell r="F229">
            <v>33.527999999999999</v>
          </cell>
          <cell r="G229">
            <v>399.99919999999997</v>
          </cell>
          <cell r="H229">
            <v>314.28477690288713</v>
          </cell>
          <cell r="I229">
            <v>428718.36836799997</v>
          </cell>
          <cell r="J229">
            <v>31508.71891792</v>
          </cell>
        </row>
        <row r="230">
          <cell r="A230">
            <v>218</v>
          </cell>
          <cell r="B230" t="str">
            <v>W33X221</v>
          </cell>
          <cell r="C230">
            <v>861.06</v>
          </cell>
          <cell r="D230">
            <v>401.32</v>
          </cell>
          <cell r="E230">
            <v>19.684999999999999</v>
          </cell>
          <cell r="F230">
            <v>32.512</v>
          </cell>
          <cell r="G230">
            <v>419.35399999999998</v>
          </cell>
          <cell r="H230">
            <v>329.17979002624674</v>
          </cell>
          <cell r="I230">
            <v>532776.22476799996</v>
          </cell>
          <cell r="J230">
            <v>34963.439750400001</v>
          </cell>
        </row>
        <row r="231">
          <cell r="A231">
            <v>219</v>
          </cell>
          <cell r="B231" t="str">
            <v>W36X230</v>
          </cell>
          <cell r="C231">
            <v>911.86</v>
          </cell>
          <cell r="D231">
            <v>419.1</v>
          </cell>
          <cell r="E231">
            <v>19.303999999999998</v>
          </cell>
          <cell r="F231">
            <v>32.003999999999998</v>
          </cell>
          <cell r="G231">
            <v>436.12815999999998</v>
          </cell>
          <cell r="H231">
            <v>342.58530183727032</v>
          </cell>
          <cell r="I231">
            <v>624347.13839999994</v>
          </cell>
          <cell r="J231">
            <v>39125.754006399999</v>
          </cell>
        </row>
        <row r="232">
          <cell r="A232">
            <v>220</v>
          </cell>
          <cell r="B232" t="str">
            <v>W12X230</v>
          </cell>
          <cell r="C232">
            <v>383.54</v>
          </cell>
          <cell r="D232">
            <v>327.66000000000003</v>
          </cell>
          <cell r="E232">
            <v>32.765999999999998</v>
          </cell>
          <cell r="F232">
            <v>52.577999999999996</v>
          </cell>
          <cell r="G232">
            <v>436.77332000000001</v>
          </cell>
          <cell r="H232">
            <v>342.58530183727032</v>
          </cell>
          <cell r="I232">
            <v>100728.0049952</v>
          </cell>
          <cell r="J232">
            <v>30884.371779519999</v>
          </cell>
        </row>
        <row r="233">
          <cell r="A233">
            <v>221</v>
          </cell>
          <cell r="B233" t="str">
            <v>W14X233</v>
          </cell>
          <cell r="C233">
            <v>406.4</v>
          </cell>
          <cell r="D233">
            <v>403.86</v>
          </cell>
          <cell r="E233">
            <v>27.178000000000001</v>
          </cell>
          <cell r="F233">
            <v>43.687999999999995</v>
          </cell>
          <cell r="G233">
            <v>441.93459999999999</v>
          </cell>
          <cell r="H233">
            <v>347.0538057742782</v>
          </cell>
          <cell r="I233">
            <v>125285.65910559999</v>
          </cell>
          <cell r="J233">
            <v>47866.613943999997</v>
          </cell>
        </row>
        <row r="234">
          <cell r="A234">
            <v>222</v>
          </cell>
          <cell r="B234" t="str">
            <v>W33X241</v>
          </cell>
          <cell r="C234">
            <v>868.68</v>
          </cell>
          <cell r="D234">
            <v>403.86</v>
          </cell>
          <cell r="E234">
            <v>21.081999999999997</v>
          </cell>
          <cell r="F234">
            <v>35.56</v>
          </cell>
          <cell r="G234">
            <v>457.41844000000003</v>
          </cell>
          <cell r="H234">
            <v>358.96981627296589</v>
          </cell>
          <cell r="I234">
            <v>591048.62435199996</v>
          </cell>
          <cell r="J234">
            <v>38792.768865919999</v>
          </cell>
        </row>
        <row r="235">
          <cell r="A235">
            <v>223</v>
          </cell>
          <cell r="B235" t="str">
            <v>W36X245</v>
          </cell>
          <cell r="C235">
            <v>916.94</v>
          </cell>
          <cell r="D235">
            <v>419.1</v>
          </cell>
          <cell r="E235">
            <v>20.32</v>
          </cell>
          <cell r="F235">
            <v>34.29</v>
          </cell>
          <cell r="G235">
            <v>465.16035999999997</v>
          </cell>
          <cell r="H235">
            <v>364.92782152230973</v>
          </cell>
          <cell r="I235">
            <v>670132.59521599999</v>
          </cell>
          <cell r="J235">
            <v>42039.373985599996</v>
          </cell>
        </row>
        <row r="236">
          <cell r="A236">
            <v>224</v>
          </cell>
          <cell r="B236" t="str">
            <v>W12X252</v>
          </cell>
          <cell r="C236">
            <v>391.16</v>
          </cell>
          <cell r="D236">
            <v>330.2</v>
          </cell>
          <cell r="E236">
            <v>35.56</v>
          </cell>
          <cell r="F236">
            <v>57.15</v>
          </cell>
          <cell r="G236">
            <v>478.06355999999994</v>
          </cell>
          <cell r="H236">
            <v>375.35433070866139</v>
          </cell>
          <cell r="I236">
            <v>113214.94776319999</v>
          </cell>
          <cell r="J236">
            <v>34463.962039680002</v>
          </cell>
        </row>
        <row r="237">
          <cell r="A237">
            <v>225</v>
          </cell>
          <cell r="B237" t="str">
            <v>W14X257</v>
          </cell>
          <cell r="C237">
            <v>416.56</v>
          </cell>
          <cell r="D237">
            <v>406.4</v>
          </cell>
          <cell r="E237">
            <v>29.971999999999998</v>
          </cell>
          <cell r="F237">
            <v>48.005999999999993</v>
          </cell>
          <cell r="G237">
            <v>487.74095999999997</v>
          </cell>
          <cell r="H237">
            <v>382.8018372703412</v>
          </cell>
          <cell r="I237">
            <v>141518.68470399998</v>
          </cell>
          <cell r="J237">
            <v>53693.853902399998</v>
          </cell>
        </row>
        <row r="238">
          <cell r="A238">
            <v>226</v>
          </cell>
          <cell r="B238" t="str">
            <v>W36X260</v>
          </cell>
          <cell r="C238">
            <v>922.02</v>
          </cell>
          <cell r="D238">
            <v>419.1</v>
          </cell>
          <cell r="E238">
            <v>21.335999999999999</v>
          </cell>
          <cell r="F238">
            <v>36.575999999999993</v>
          </cell>
          <cell r="G238">
            <v>493.54739999999998</v>
          </cell>
          <cell r="H238">
            <v>387.27034120734908</v>
          </cell>
          <cell r="I238">
            <v>720080.36628800002</v>
          </cell>
          <cell r="J238">
            <v>45369.225390399995</v>
          </cell>
        </row>
        <row r="239">
          <cell r="A239">
            <v>227</v>
          </cell>
          <cell r="B239" t="str">
            <v>W12X279</v>
          </cell>
          <cell r="C239">
            <v>403.86</v>
          </cell>
          <cell r="D239">
            <v>332.74</v>
          </cell>
          <cell r="E239">
            <v>38.862000000000002</v>
          </cell>
          <cell r="F239">
            <v>62.738</v>
          </cell>
          <cell r="G239">
            <v>528.38604000000009</v>
          </cell>
          <cell r="H239">
            <v>415.57086614173232</v>
          </cell>
          <cell r="I239">
            <v>129447.97336159999</v>
          </cell>
          <cell r="J239">
            <v>39000.884578719997</v>
          </cell>
        </row>
        <row r="240">
          <cell r="A240">
            <v>228</v>
          </cell>
          <cell r="B240" t="str">
            <v>W36X280</v>
          </cell>
          <cell r="C240">
            <v>927.1</v>
          </cell>
          <cell r="D240">
            <v>421.64</v>
          </cell>
          <cell r="E240">
            <v>22.478999999999999</v>
          </cell>
          <cell r="F240">
            <v>39.878</v>
          </cell>
          <cell r="G240">
            <v>531.61184000000003</v>
          </cell>
          <cell r="H240">
            <v>417.06036745406823</v>
          </cell>
          <cell r="I240">
            <v>786677.39438399998</v>
          </cell>
          <cell r="J240">
            <v>49947.771071999996</v>
          </cell>
        </row>
        <row r="241">
          <cell r="A241">
            <v>229</v>
          </cell>
          <cell r="B241" t="str">
            <v>W14X283</v>
          </cell>
          <cell r="C241">
            <v>424.18</v>
          </cell>
          <cell r="D241">
            <v>408.94</v>
          </cell>
          <cell r="E241">
            <v>32.765999999999998</v>
          </cell>
          <cell r="F241">
            <v>52.577999999999996</v>
          </cell>
          <cell r="G241">
            <v>537.41827999999998</v>
          </cell>
          <cell r="H241">
            <v>421.52887139107611</v>
          </cell>
          <cell r="I241">
            <v>159832.86743039999</v>
          </cell>
          <cell r="J241">
            <v>59937.325286399995</v>
          </cell>
        </row>
        <row r="242">
          <cell r="A242">
            <v>230</v>
          </cell>
          <cell r="B242" t="str">
            <v>W36X300</v>
          </cell>
          <cell r="C242">
            <v>932.18</v>
          </cell>
          <cell r="D242">
            <v>424.18</v>
          </cell>
          <cell r="E242">
            <v>24.002999999999997</v>
          </cell>
          <cell r="F242">
            <v>42.671999999999997</v>
          </cell>
          <cell r="G242">
            <v>569.67628000000002</v>
          </cell>
          <cell r="H242">
            <v>446.85039370078744</v>
          </cell>
          <cell r="I242">
            <v>844949.79396799998</v>
          </cell>
          <cell r="J242">
            <v>54110.085328000001</v>
          </cell>
        </row>
        <row r="243">
          <cell r="A243">
            <v>231</v>
          </cell>
          <cell r="B243" t="str">
            <v>W12X305</v>
          </cell>
          <cell r="C243">
            <v>414.02</v>
          </cell>
          <cell r="D243">
            <v>335.28</v>
          </cell>
          <cell r="E243">
            <v>41.401999999999994</v>
          </cell>
          <cell r="F243">
            <v>68.833999999999989</v>
          </cell>
          <cell r="G243">
            <v>578.06335999999999</v>
          </cell>
          <cell r="H243">
            <v>454.29790026246718</v>
          </cell>
          <cell r="I243">
            <v>147762.15608799999</v>
          </cell>
          <cell r="J243">
            <v>43704.299687999999</v>
          </cell>
        </row>
        <row r="244">
          <cell r="A244">
            <v>232</v>
          </cell>
          <cell r="B244" t="str">
            <v>W14X311</v>
          </cell>
          <cell r="C244">
            <v>434.34</v>
          </cell>
          <cell r="D244">
            <v>411.48</v>
          </cell>
          <cell r="E244">
            <v>35.813999999999993</v>
          </cell>
          <cell r="F244">
            <v>57.403999999999989</v>
          </cell>
          <cell r="G244">
            <v>589.67624000000001</v>
          </cell>
          <cell r="H244">
            <v>463.234908136483</v>
          </cell>
          <cell r="I244">
            <v>180228.20728479998</v>
          </cell>
          <cell r="J244">
            <v>67013.25952159999</v>
          </cell>
        </row>
        <row r="245">
          <cell r="A245">
            <v>233</v>
          </cell>
          <cell r="B245" t="str">
            <v>W12X336</v>
          </cell>
          <cell r="C245">
            <v>426.72</v>
          </cell>
          <cell r="D245">
            <v>340.36</v>
          </cell>
          <cell r="E245">
            <v>45.211999999999996</v>
          </cell>
          <cell r="F245">
            <v>75.183999999999997</v>
          </cell>
          <cell r="G245">
            <v>637.41808000000003</v>
          </cell>
          <cell r="H245">
            <v>500.4724409448819</v>
          </cell>
          <cell r="I245">
            <v>168989.9587936</v>
          </cell>
          <cell r="J245">
            <v>49531.5396464</v>
          </cell>
        </row>
        <row r="246">
          <cell r="A246">
            <v>234</v>
          </cell>
          <cell r="B246" t="str">
            <v>W14X342</v>
          </cell>
          <cell r="C246">
            <v>444.5</v>
          </cell>
          <cell r="D246">
            <v>416.56</v>
          </cell>
          <cell r="E246">
            <v>39.116</v>
          </cell>
          <cell r="F246">
            <v>62.738</v>
          </cell>
          <cell r="G246">
            <v>651.61159999999995</v>
          </cell>
          <cell r="H246">
            <v>509.4094488188976</v>
          </cell>
          <cell r="I246">
            <v>203953.398544</v>
          </cell>
          <cell r="J246">
            <v>75337.8880336</v>
          </cell>
        </row>
        <row r="247">
          <cell r="A247">
            <v>235</v>
          </cell>
          <cell r="B247" t="str">
            <v>W14X370</v>
          </cell>
          <cell r="C247">
            <v>454.66</v>
          </cell>
          <cell r="D247">
            <v>419.1</v>
          </cell>
          <cell r="E247">
            <v>42.163999999999994</v>
          </cell>
          <cell r="F247">
            <v>67.563999999999993</v>
          </cell>
          <cell r="G247">
            <v>703.22439999999995</v>
          </cell>
          <cell r="H247">
            <v>551.11548556430455</v>
          </cell>
          <cell r="I247">
            <v>226429.89552639998</v>
          </cell>
          <cell r="J247">
            <v>82830.05369439999</v>
          </cell>
        </row>
        <row r="248">
          <cell r="A248">
            <v>236</v>
          </cell>
          <cell r="B248" t="str">
            <v>W14X398</v>
          </cell>
          <cell r="C248">
            <v>464.82</v>
          </cell>
          <cell r="D248">
            <v>421.64</v>
          </cell>
          <cell r="E248">
            <v>44.957999999999998</v>
          </cell>
          <cell r="F248">
            <v>72.39</v>
          </cell>
          <cell r="G248">
            <v>754.83720000000005</v>
          </cell>
          <cell r="H248">
            <v>592.82152230971133</v>
          </cell>
          <cell r="I248">
            <v>249738.85535999999</v>
          </cell>
          <cell r="J248">
            <v>90322.219355199995</v>
          </cell>
        </row>
        <row r="249">
          <cell r="A249">
            <v>237</v>
          </cell>
          <cell r="B249" t="str">
            <v>W14X426</v>
          </cell>
          <cell r="C249">
            <v>474.98</v>
          </cell>
          <cell r="D249">
            <v>424.18</v>
          </cell>
          <cell r="E249">
            <v>47.751999999999995</v>
          </cell>
          <cell r="F249">
            <v>77.215999999999994</v>
          </cell>
          <cell r="G249">
            <v>806.45</v>
          </cell>
          <cell r="H249">
            <v>634.5275590551181</v>
          </cell>
          <cell r="I249">
            <v>274712.740896</v>
          </cell>
          <cell r="J249">
            <v>98230.616441599996</v>
          </cell>
        </row>
        <row r="250">
          <cell r="A250">
            <v>238</v>
          </cell>
          <cell r="B250" t="str">
            <v>W14X455</v>
          </cell>
          <cell r="C250">
            <v>482.6</v>
          </cell>
          <cell r="D250">
            <v>426.72</v>
          </cell>
          <cell r="E250">
            <v>51.308</v>
          </cell>
          <cell r="F250">
            <v>81.533999999999992</v>
          </cell>
          <cell r="G250">
            <v>864.51440000000002</v>
          </cell>
          <cell r="H250">
            <v>677.72309711286084</v>
          </cell>
          <cell r="I250">
            <v>299270.39500640001</v>
          </cell>
          <cell r="J250">
            <v>106555.24495359999</v>
          </cell>
        </row>
        <row r="251">
          <cell r="A251">
            <v>239</v>
          </cell>
          <cell r="B251" t="str">
            <v>W14X500</v>
          </cell>
          <cell r="C251">
            <v>497.84</v>
          </cell>
          <cell r="D251">
            <v>431.8</v>
          </cell>
          <cell r="E251">
            <v>55.625999999999998</v>
          </cell>
          <cell r="F251">
            <v>88.9</v>
          </cell>
          <cell r="G251">
            <v>948.38520000000005</v>
          </cell>
          <cell r="H251">
            <v>744.75065616797895</v>
          </cell>
          <cell r="I251">
            <v>341726.00041759998</v>
          </cell>
          <cell r="J251">
            <v>119874.65057279999</v>
          </cell>
        </row>
        <row r="252">
          <cell r="A252">
            <v>240</v>
          </cell>
          <cell r="B252" t="str">
            <v>W14X550</v>
          </cell>
          <cell r="C252">
            <v>513.08000000000004</v>
          </cell>
          <cell r="D252">
            <v>436.88</v>
          </cell>
          <cell r="E252">
            <v>60.451999999999991</v>
          </cell>
          <cell r="F252">
            <v>97.027999999999992</v>
          </cell>
          <cell r="G252">
            <v>1045.1592000000001</v>
          </cell>
          <cell r="H252">
            <v>819.22572178477697</v>
          </cell>
          <cell r="I252">
            <v>392506.23434079997</v>
          </cell>
          <cell r="J252">
            <v>135275.21331999998</v>
          </cell>
        </row>
        <row r="253">
          <cell r="A253">
            <v>241</v>
          </cell>
          <cell r="B253" t="str">
            <v>W14X605</v>
          </cell>
          <cell r="C253">
            <v>530.86</v>
          </cell>
          <cell r="D253">
            <v>441.96</v>
          </cell>
          <cell r="E253">
            <v>66.040000000000006</v>
          </cell>
          <cell r="F253">
            <v>105.664</v>
          </cell>
          <cell r="G253">
            <v>1148.3848</v>
          </cell>
          <cell r="H253">
            <v>901.14829396325456</v>
          </cell>
          <cell r="I253">
            <v>449529.939648</v>
          </cell>
          <cell r="J253">
            <v>153173.1646208</v>
          </cell>
        </row>
        <row r="254">
          <cell r="A254">
            <v>242</v>
          </cell>
          <cell r="B254" t="str">
            <v>W14X665</v>
          </cell>
          <cell r="C254">
            <v>548.64</v>
          </cell>
          <cell r="D254">
            <v>449.58</v>
          </cell>
          <cell r="E254">
            <v>71.881999999999991</v>
          </cell>
          <cell r="F254">
            <v>114.80799999999998</v>
          </cell>
          <cell r="G254">
            <v>1264.5136</v>
          </cell>
          <cell r="H254">
            <v>990.51837270341207</v>
          </cell>
          <cell r="I254">
            <v>516126.96774399997</v>
          </cell>
          <cell r="J254">
            <v>173568.5044752</v>
          </cell>
        </row>
        <row r="255">
          <cell r="A255">
            <v>243</v>
          </cell>
          <cell r="B255" t="str">
            <v>W14X730</v>
          </cell>
          <cell r="C255">
            <v>568.96</v>
          </cell>
          <cell r="D255">
            <v>454.66</v>
          </cell>
          <cell r="E255">
            <v>77.977999999999994</v>
          </cell>
          <cell r="F255">
            <v>124.714</v>
          </cell>
          <cell r="G255">
            <v>1387.0940000000001</v>
          </cell>
          <cell r="H255">
            <v>1087.3359580052493</v>
          </cell>
          <cell r="I255">
            <v>595210.93860799994</v>
          </cell>
          <cell r="J255">
            <v>196461.23288319999</v>
          </cell>
        </row>
        <row r="256">
          <cell r="A256">
            <v>244</v>
          </cell>
          <cell r="B256" t="str">
            <v>ECO CONDUVEN</v>
          </cell>
        </row>
        <row r="257">
          <cell r="A257">
            <v>245</v>
          </cell>
          <cell r="B257" t="str">
            <v>PT.60x60x2.25</v>
          </cell>
          <cell r="C257">
            <v>60</v>
          </cell>
          <cell r="D257">
            <v>60</v>
          </cell>
          <cell r="E257">
            <v>2.25</v>
          </cell>
          <cell r="F257">
            <v>2.25</v>
          </cell>
          <cell r="G257">
            <v>5.0199999999999996</v>
          </cell>
          <cell r="H257">
            <v>3.94</v>
          </cell>
          <cell r="I257">
            <v>27.4</v>
          </cell>
          <cell r="J257">
            <v>27.4</v>
          </cell>
        </row>
        <row r="258">
          <cell r="A258">
            <v>246</v>
          </cell>
          <cell r="B258" t="str">
            <v>PT.70x70x2.25</v>
          </cell>
          <cell r="C258">
            <v>70</v>
          </cell>
          <cell r="D258">
            <v>70</v>
          </cell>
          <cell r="E258">
            <v>2.25</v>
          </cell>
          <cell r="F258">
            <v>2.25</v>
          </cell>
          <cell r="G258">
            <v>5.92</v>
          </cell>
          <cell r="H258">
            <v>4.6500000000000004</v>
          </cell>
          <cell r="I258">
            <v>44.6</v>
          </cell>
          <cell r="J258">
            <v>44.6</v>
          </cell>
        </row>
        <row r="259">
          <cell r="A259">
            <v>247</v>
          </cell>
          <cell r="B259" t="str">
            <v>PT.90x90x2.5</v>
          </cell>
          <cell r="C259">
            <v>90</v>
          </cell>
          <cell r="D259">
            <v>90</v>
          </cell>
          <cell r="E259">
            <v>2.5</v>
          </cell>
          <cell r="F259">
            <v>2.5</v>
          </cell>
          <cell r="G259">
            <v>8.5399999999999991</v>
          </cell>
          <cell r="H259">
            <v>6.7</v>
          </cell>
          <cell r="I259">
            <v>107.46</v>
          </cell>
          <cell r="J259">
            <v>107.46</v>
          </cell>
        </row>
        <row r="260">
          <cell r="A260">
            <v>248</v>
          </cell>
          <cell r="B260" t="str">
            <v>PT.100x100x3.0</v>
          </cell>
          <cell r="C260">
            <v>100</v>
          </cell>
          <cell r="D260">
            <v>100</v>
          </cell>
          <cell r="E260">
            <v>3</v>
          </cell>
          <cell r="F260">
            <v>3</v>
          </cell>
          <cell r="G260">
            <v>11.33</v>
          </cell>
          <cell r="H260">
            <v>8.89</v>
          </cell>
          <cell r="I260">
            <v>175.1</v>
          </cell>
          <cell r="J260">
            <v>175.1</v>
          </cell>
        </row>
        <row r="261">
          <cell r="A261">
            <v>249</v>
          </cell>
          <cell r="B261" t="str">
            <v>PT.110x110x3.4</v>
          </cell>
          <cell r="C261">
            <v>110</v>
          </cell>
          <cell r="D261">
            <v>110</v>
          </cell>
          <cell r="E261">
            <v>3.4</v>
          </cell>
          <cell r="F261">
            <v>3.4</v>
          </cell>
          <cell r="G261">
            <v>14.1</v>
          </cell>
          <cell r="H261">
            <v>11.07</v>
          </cell>
          <cell r="I261">
            <v>263.04000000000002</v>
          </cell>
          <cell r="J261">
            <v>263.04000000000002</v>
          </cell>
        </row>
        <row r="262">
          <cell r="A262">
            <v>250</v>
          </cell>
          <cell r="B262" t="str">
            <v>PT.120x120x4.0</v>
          </cell>
          <cell r="C262">
            <v>120</v>
          </cell>
          <cell r="D262">
            <v>120</v>
          </cell>
          <cell r="E262">
            <v>4</v>
          </cell>
          <cell r="F262">
            <v>4</v>
          </cell>
          <cell r="G262">
            <v>18.010000000000002</v>
          </cell>
          <cell r="H262">
            <v>14.14</v>
          </cell>
          <cell r="I262">
            <v>397.3</v>
          </cell>
          <cell r="J262">
            <v>397.3</v>
          </cell>
        </row>
        <row r="263">
          <cell r="A263">
            <v>251</v>
          </cell>
          <cell r="B263" t="str">
            <v>PT.135x135x4.3</v>
          </cell>
          <cell r="C263">
            <v>135</v>
          </cell>
          <cell r="D263">
            <v>135</v>
          </cell>
          <cell r="E263">
            <v>4.3</v>
          </cell>
          <cell r="F263">
            <v>4.3</v>
          </cell>
          <cell r="G263">
            <v>21.85</v>
          </cell>
          <cell r="H263">
            <v>17.149999999999999</v>
          </cell>
          <cell r="I263">
            <v>612.27</v>
          </cell>
          <cell r="J263">
            <v>612.27</v>
          </cell>
        </row>
        <row r="264">
          <cell r="A264">
            <v>252</v>
          </cell>
          <cell r="B264" t="str">
            <v>PT.155x155x4.5</v>
          </cell>
          <cell r="C264">
            <v>155</v>
          </cell>
          <cell r="D264">
            <v>155</v>
          </cell>
          <cell r="E264">
            <v>4.5</v>
          </cell>
          <cell r="F264">
            <v>4.5</v>
          </cell>
          <cell r="G264">
            <v>26.39</v>
          </cell>
          <cell r="H264">
            <v>20.72</v>
          </cell>
          <cell r="I264">
            <v>982.43</v>
          </cell>
          <cell r="J264">
            <v>982.43</v>
          </cell>
        </row>
        <row r="265">
          <cell r="A265">
            <v>253</v>
          </cell>
          <cell r="B265" t="str">
            <v>PT.175x175x5.5</v>
          </cell>
          <cell r="C265">
            <v>175</v>
          </cell>
          <cell r="D265">
            <v>175</v>
          </cell>
          <cell r="E265">
            <v>5.5</v>
          </cell>
          <cell r="F265">
            <v>5.5</v>
          </cell>
          <cell r="G265">
            <v>36.25</v>
          </cell>
          <cell r="H265">
            <v>28.46</v>
          </cell>
          <cell r="I265">
            <v>1709.23</v>
          </cell>
          <cell r="J265">
            <v>1709.23</v>
          </cell>
        </row>
        <row r="266">
          <cell r="A266">
            <v>254</v>
          </cell>
          <cell r="B266" t="str">
            <v>PT.200x200x5.5</v>
          </cell>
          <cell r="C266">
            <v>200</v>
          </cell>
          <cell r="D266">
            <v>200</v>
          </cell>
          <cell r="E266">
            <v>5.5</v>
          </cell>
          <cell r="F266">
            <v>5.5</v>
          </cell>
          <cell r="G266">
            <v>41.75</v>
          </cell>
          <cell r="H266">
            <v>32.770000000000003</v>
          </cell>
          <cell r="I266">
            <v>2597.67</v>
          </cell>
          <cell r="J266">
            <v>2597.67</v>
          </cell>
        </row>
        <row r="267">
          <cell r="A267">
            <v>255</v>
          </cell>
          <cell r="B267" t="str">
            <v>PT.200x200x7.0</v>
          </cell>
          <cell r="C267">
            <v>200</v>
          </cell>
          <cell r="D267">
            <v>200</v>
          </cell>
          <cell r="E267">
            <v>7</v>
          </cell>
          <cell r="F267">
            <v>7</v>
          </cell>
          <cell r="G267">
            <v>52.36</v>
          </cell>
          <cell r="H267">
            <v>41.1</v>
          </cell>
          <cell r="I267">
            <v>3194.1</v>
          </cell>
          <cell r="J267">
            <v>3194.1</v>
          </cell>
        </row>
        <row r="268">
          <cell r="A268">
            <v>256</v>
          </cell>
          <cell r="B268" t="str">
            <v>PT.220x220x7.0</v>
          </cell>
          <cell r="C268">
            <v>220</v>
          </cell>
          <cell r="D268">
            <v>220</v>
          </cell>
          <cell r="E268">
            <v>7</v>
          </cell>
          <cell r="F268">
            <v>7</v>
          </cell>
          <cell r="G268">
            <v>57.96</v>
          </cell>
          <cell r="H268">
            <v>45.5</v>
          </cell>
          <cell r="I268">
            <v>4314.3</v>
          </cell>
          <cell r="J268">
            <v>3194.1</v>
          </cell>
        </row>
        <row r="269">
          <cell r="A269">
            <v>257</v>
          </cell>
          <cell r="B269" t="str">
            <v>PT.220x220x9.0</v>
          </cell>
          <cell r="C269">
            <v>220</v>
          </cell>
          <cell r="D269">
            <v>220</v>
          </cell>
          <cell r="E269">
            <v>9</v>
          </cell>
          <cell r="F269">
            <v>9</v>
          </cell>
          <cell r="G269">
            <v>73.180000000000007</v>
          </cell>
          <cell r="H269">
            <v>57.45</v>
          </cell>
          <cell r="I269">
            <v>5317.27</v>
          </cell>
          <cell r="J269">
            <v>5317.27</v>
          </cell>
        </row>
        <row r="270">
          <cell r="A270">
            <v>258</v>
          </cell>
          <cell r="B270" t="str">
            <v>PT.260x260x9.0</v>
          </cell>
          <cell r="C270">
            <v>220</v>
          </cell>
          <cell r="D270">
            <v>220</v>
          </cell>
          <cell r="E270">
            <v>9</v>
          </cell>
          <cell r="F270">
            <v>9</v>
          </cell>
          <cell r="G270">
            <v>87.58</v>
          </cell>
          <cell r="H270">
            <v>68.75</v>
          </cell>
          <cell r="I270">
            <v>9038.52</v>
          </cell>
          <cell r="J270">
            <v>9038.52</v>
          </cell>
        </row>
        <row r="271">
          <cell r="A271">
            <v>259</v>
          </cell>
          <cell r="B271" t="str">
            <v>PT.80x40x2.25</v>
          </cell>
          <cell r="C271">
            <v>80</v>
          </cell>
          <cell r="D271">
            <v>40</v>
          </cell>
          <cell r="E271">
            <v>2.25</v>
          </cell>
          <cell r="F271">
            <v>2.25</v>
          </cell>
          <cell r="G271">
            <v>5.0199999999999996</v>
          </cell>
          <cell r="H271">
            <v>3.94</v>
          </cell>
          <cell r="I271">
            <v>40.61</v>
          </cell>
          <cell r="J271">
            <v>13.84</v>
          </cell>
        </row>
        <row r="272">
          <cell r="A272">
            <v>260</v>
          </cell>
          <cell r="B272" t="str">
            <v>PT.100x40x2.25</v>
          </cell>
          <cell r="C272">
            <v>100</v>
          </cell>
          <cell r="D272">
            <v>40</v>
          </cell>
          <cell r="E272">
            <v>2.25</v>
          </cell>
          <cell r="F272">
            <v>2.25</v>
          </cell>
          <cell r="G272">
            <v>5.92</v>
          </cell>
          <cell r="H272">
            <v>4.6500000000000004</v>
          </cell>
          <cell r="I272">
            <v>71.37</v>
          </cell>
          <cell r="J272">
            <v>17.05</v>
          </cell>
        </row>
        <row r="273">
          <cell r="A273">
            <v>261</v>
          </cell>
          <cell r="B273" t="str">
            <v>PT.120x60x2.5</v>
          </cell>
          <cell r="C273">
            <v>120</v>
          </cell>
          <cell r="D273">
            <v>60</v>
          </cell>
          <cell r="E273">
            <v>2.5</v>
          </cell>
          <cell r="F273">
            <v>2.5</v>
          </cell>
          <cell r="G273">
            <v>8.5399999999999991</v>
          </cell>
          <cell r="H273">
            <v>6.7</v>
          </cell>
          <cell r="I273">
            <v>159.29</v>
          </cell>
          <cell r="J273">
            <v>54.67</v>
          </cell>
        </row>
        <row r="274">
          <cell r="A274">
            <v>262</v>
          </cell>
          <cell r="B274" t="str">
            <v>PT.140x60x3.0</v>
          </cell>
          <cell r="C274">
            <v>140</v>
          </cell>
          <cell r="D274">
            <v>60</v>
          </cell>
          <cell r="E274">
            <v>3</v>
          </cell>
          <cell r="F274">
            <v>3</v>
          </cell>
          <cell r="G274">
            <v>11.33</v>
          </cell>
          <cell r="H274">
            <v>8.89</v>
          </cell>
          <cell r="I274">
            <v>274.27</v>
          </cell>
          <cell r="J274">
            <v>73.459999999999994</v>
          </cell>
        </row>
        <row r="275">
          <cell r="A275">
            <v>263</v>
          </cell>
          <cell r="B275" t="str">
            <v>PT.160x65x3.4</v>
          </cell>
          <cell r="C275">
            <v>160</v>
          </cell>
          <cell r="D275">
            <v>65</v>
          </cell>
          <cell r="E275">
            <v>3</v>
          </cell>
          <cell r="F275">
            <v>3</v>
          </cell>
          <cell r="G275">
            <v>14.44</v>
          </cell>
          <cell r="H275">
            <v>11.34</v>
          </cell>
          <cell r="I275">
            <v>449.65</v>
          </cell>
          <cell r="J275">
            <v>110.41</v>
          </cell>
        </row>
        <row r="276">
          <cell r="A276">
            <v>264</v>
          </cell>
          <cell r="B276" t="str">
            <v>PT.180x65x4.0</v>
          </cell>
          <cell r="C276">
            <v>180</v>
          </cell>
          <cell r="D276">
            <v>65</v>
          </cell>
          <cell r="E276">
            <v>4</v>
          </cell>
          <cell r="F276">
            <v>4</v>
          </cell>
          <cell r="G276">
            <v>18.41</v>
          </cell>
          <cell r="H276">
            <v>14.45</v>
          </cell>
          <cell r="I276">
            <v>697.99</v>
          </cell>
          <cell r="J276">
            <v>140.88</v>
          </cell>
        </row>
        <row r="277">
          <cell r="A277">
            <v>265</v>
          </cell>
          <cell r="B277" t="str">
            <v>PT.200x70x4.3</v>
          </cell>
          <cell r="C277">
            <v>200</v>
          </cell>
          <cell r="D277">
            <v>70</v>
          </cell>
          <cell r="E277">
            <v>4.3</v>
          </cell>
          <cell r="F277">
            <v>4.3</v>
          </cell>
          <cell r="G277">
            <v>21.85</v>
          </cell>
          <cell r="H277">
            <v>17.149999999999999</v>
          </cell>
          <cell r="I277">
            <v>1016.19</v>
          </cell>
          <cell r="J277">
            <v>194.94</v>
          </cell>
        </row>
        <row r="278">
          <cell r="A278">
            <v>266</v>
          </cell>
          <cell r="B278" t="str">
            <v>PT.220x90x4.5</v>
          </cell>
          <cell r="C278">
            <v>220</v>
          </cell>
          <cell r="D278">
            <v>90</v>
          </cell>
          <cell r="E278">
            <v>4.5</v>
          </cell>
          <cell r="F278">
            <v>4.5</v>
          </cell>
          <cell r="G278">
            <v>26.39</v>
          </cell>
          <cell r="H278">
            <v>20.72</v>
          </cell>
          <cell r="I278" t="str">
            <v>1.561.83</v>
          </cell>
          <cell r="J278">
            <v>388.94</v>
          </cell>
        </row>
        <row r="279">
          <cell r="A279">
            <v>267</v>
          </cell>
          <cell r="B279" t="str">
            <v>PT.260x90x5.5</v>
          </cell>
          <cell r="C279">
            <v>260</v>
          </cell>
          <cell r="D279">
            <v>90</v>
          </cell>
          <cell r="E279">
            <v>5.5</v>
          </cell>
          <cell r="F279">
            <v>5.5</v>
          </cell>
          <cell r="G279">
            <v>36.25</v>
          </cell>
          <cell r="H279">
            <v>28.46</v>
          </cell>
          <cell r="I279">
            <v>2844.82</v>
          </cell>
          <cell r="J279">
            <v>536.1</v>
          </cell>
        </row>
        <row r="280">
          <cell r="A280">
            <v>268</v>
          </cell>
          <cell r="B280" t="str">
            <v>PT.300x100x5.5</v>
          </cell>
          <cell r="C280">
            <v>300</v>
          </cell>
          <cell r="D280">
            <v>100</v>
          </cell>
          <cell r="E280">
            <v>5.5</v>
          </cell>
          <cell r="F280">
            <v>5.5</v>
          </cell>
          <cell r="G280">
            <v>41.75</v>
          </cell>
          <cell r="H280">
            <v>32.770000000000003</v>
          </cell>
          <cell r="I280">
            <v>4366.42</v>
          </cell>
          <cell r="J280">
            <v>777</v>
          </cell>
        </row>
        <row r="281">
          <cell r="A281">
            <v>269</v>
          </cell>
          <cell r="B281" t="str">
            <v>PT.300x100x7.0</v>
          </cell>
          <cell r="C281">
            <v>300</v>
          </cell>
          <cell r="D281">
            <v>100</v>
          </cell>
          <cell r="E281">
            <v>7</v>
          </cell>
          <cell r="F281">
            <v>7</v>
          </cell>
          <cell r="G281">
            <v>52.36</v>
          </cell>
          <cell r="H281">
            <v>41.1</v>
          </cell>
          <cell r="I281">
            <v>5360.46</v>
          </cell>
          <cell r="J281">
            <v>943.61</v>
          </cell>
        </row>
        <row r="282">
          <cell r="A282">
            <v>270</v>
          </cell>
          <cell r="B282" t="str">
            <v>PT.320x120x7.0</v>
          </cell>
          <cell r="C282">
            <v>320</v>
          </cell>
          <cell r="D282">
            <v>120</v>
          </cell>
          <cell r="E282">
            <v>7</v>
          </cell>
          <cell r="F282">
            <v>7</v>
          </cell>
          <cell r="G282">
            <v>57.96</v>
          </cell>
          <cell r="H282">
            <v>45.5</v>
          </cell>
          <cell r="I282">
            <v>7032.23</v>
          </cell>
          <cell r="J282">
            <v>1512.24</v>
          </cell>
        </row>
        <row r="283">
          <cell r="A283">
            <v>271</v>
          </cell>
          <cell r="B283" t="str">
            <v>PT.320x120x9.0</v>
          </cell>
          <cell r="C283">
            <v>320</v>
          </cell>
          <cell r="D283">
            <v>120</v>
          </cell>
          <cell r="E283">
            <v>9</v>
          </cell>
          <cell r="F283">
            <v>9</v>
          </cell>
          <cell r="G283">
            <v>73.180000000000007</v>
          </cell>
          <cell r="H283">
            <v>57.45</v>
          </cell>
          <cell r="I283">
            <v>8654.16</v>
          </cell>
          <cell r="J283">
            <v>1841.31</v>
          </cell>
        </row>
        <row r="284">
          <cell r="A284">
            <v>272</v>
          </cell>
          <cell r="B284" t="str">
            <v>PT.350x170x9.0</v>
          </cell>
          <cell r="C284">
            <v>350</v>
          </cell>
          <cell r="D284">
            <v>170</v>
          </cell>
          <cell r="E284">
            <v>9</v>
          </cell>
          <cell r="F284">
            <v>9</v>
          </cell>
          <cell r="G284">
            <v>87.58</v>
          </cell>
          <cell r="H284">
            <v>68.75</v>
          </cell>
          <cell r="I284">
            <v>13546.1</v>
          </cell>
          <cell r="J284">
            <v>4418.3</v>
          </cell>
        </row>
        <row r="285">
          <cell r="A285">
            <v>273</v>
          </cell>
          <cell r="B285" t="str">
            <v>PT.350x170x9.0</v>
          </cell>
          <cell r="C285">
            <v>350</v>
          </cell>
          <cell r="D285">
            <v>170</v>
          </cell>
          <cell r="E285">
            <v>9</v>
          </cell>
          <cell r="F285">
            <v>9</v>
          </cell>
          <cell r="G285">
            <v>87.58</v>
          </cell>
          <cell r="H285">
            <v>68.75</v>
          </cell>
          <cell r="I285">
            <v>13546.1</v>
          </cell>
          <cell r="J285">
            <v>4418.3</v>
          </cell>
        </row>
        <row r="286">
          <cell r="A286">
            <v>274</v>
          </cell>
          <cell r="B286" t="str">
            <v>TB. Ø 3" x2.25</v>
          </cell>
          <cell r="C286">
            <v>76.2</v>
          </cell>
          <cell r="D286">
            <v>76.2</v>
          </cell>
          <cell r="E286">
            <v>2.25</v>
          </cell>
          <cell r="F286">
            <v>2.25</v>
          </cell>
          <cell r="G286">
            <v>5.23</v>
          </cell>
          <cell r="H286">
            <v>4.0999999999999996</v>
          </cell>
          <cell r="I286">
            <v>35.770000000000003</v>
          </cell>
          <cell r="J286">
            <v>35.770000000000003</v>
          </cell>
        </row>
        <row r="287">
          <cell r="A287">
            <v>275</v>
          </cell>
          <cell r="B287" t="str">
            <v>TB. Ø 3 ½" x2.25</v>
          </cell>
          <cell r="C287">
            <v>88.9</v>
          </cell>
          <cell r="D287">
            <v>88.9</v>
          </cell>
          <cell r="E287">
            <v>2.25</v>
          </cell>
          <cell r="F287">
            <v>2.25</v>
          </cell>
          <cell r="G287">
            <v>6.12</v>
          </cell>
          <cell r="H287">
            <v>4.8099999999999996</v>
          </cell>
          <cell r="I287">
            <v>57.52</v>
          </cell>
          <cell r="J287">
            <v>57.52</v>
          </cell>
        </row>
        <row r="288">
          <cell r="A288">
            <v>276</v>
          </cell>
          <cell r="B288" t="str">
            <v>TB. Ø 4 ½" x2.5</v>
          </cell>
          <cell r="C288">
            <v>114.3</v>
          </cell>
          <cell r="D288">
            <v>114.3</v>
          </cell>
          <cell r="E288">
            <v>2.5</v>
          </cell>
          <cell r="F288">
            <v>2.5</v>
          </cell>
          <cell r="G288">
            <v>8.7799999999999994</v>
          </cell>
          <cell r="H288">
            <v>6.89</v>
          </cell>
          <cell r="I288">
            <v>137.26</v>
          </cell>
          <cell r="J288">
            <v>137.26</v>
          </cell>
        </row>
        <row r="289">
          <cell r="A289">
            <v>277</v>
          </cell>
          <cell r="B289" t="str">
            <v>TB. Ø 5" x3.0</v>
          </cell>
          <cell r="C289">
            <v>127</v>
          </cell>
          <cell r="D289">
            <v>127</v>
          </cell>
          <cell r="E289">
            <v>3</v>
          </cell>
          <cell r="F289">
            <v>3</v>
          </cell>
          <cell r="G289">
            <v>11.69</v>
          </cell>
          <cell r="H289">
            <v>9.17</v>
          </cell>
          <cell r="I289">
            <v>224.75</v>
          </cell>
          <cell r="J289">
            <v>224.75</v>
          </cell>
        </row>
        <row r="290">
          <cell r="A290">
            <v>278</v>
          </cell>
          <cell r="B290" t="str">
            <v>TB. Ø 5 ½" x3.4</v>
          </cell>
          <cell r="C290">
            <v>139.69999999999999</v>
          </cell>
          <cell r="D290">
            <v>139.69999999999999</v>
          </cell>
          <cell r="E290">
            <v>3.4</v>
          </cell>
          <cell r="F290">
            <v>3.4</v>
          </cell>
          <cell r="G290">
            <v>14.56</v>
          </cell>
          <cell r="H290">
            <v>11.43</v>
          </cell>
          <cell r="I290">
            <v>338.3</v>
          </cell>
          <cell r="J290">
            <v>338.3</v>
          </cell>
        </row>
        <row r="291">
          <cell r="A291">
            <v>279</v>
          </cell>
          <cell r="B291" t="str">
            <v>TB. Ø 6" x4.0</v>
          </cell>
          <cell r="C291">
            <v>152.4</v>
          </cell>
          <cell r="D291">
            <v>152.4</v>
          </cell>
          <cell r="E291">
            <v>4</v>
          </cell>
          <cell r="F291">
            <v>4</v>
          </cell>
          <cell r="G291">
            <v>18.649999999999999</v>
          </cell>
          <cell r="H291">
            <v>14.64</v>
          </cell>
          <cell r="I291">
            <v>513.73</v>
          </cell>
          <cell r="J291">
            <v>513.73</v>
          </cell>
        </row>
        <row r="292">
          <cell r="A292">
            <v>280</v>
          </cell>
          <cell r="B292" t="str">
            <v>TB. Ø 6 5/8" x4.3</v>
          </cell>
          <cell r="C292">
            <v>168.3</v>
          </cell>
          <cell r="D292">
            <v>168.3</v>
          </cell>
          <cell r="E292">
            <v>4.3</v>
          </cell>
          <cell r="F292">
            <v>4.3</v>
          </cell>
          <cell r="G292">
            <v>22.15</v>
          </cell>
          <cell r="H292">
            <v>17.39</v>
          </cell>
          <cell r="I292">
            <v>745</v>
          </cell>
          <cell r="J292">
            <v>745</v>
          </cell>
        </row>
        <row r="293">
          <cell r="A293">
            <v>281</v>
          </cell>
          <cell r="B293" t="str">
            <v>TB. Ø 7 5/8" x4.5</v>
          </cell>
          <cell r="C293">
            <v>193.7</v>
          </cell>
          <cell r="D293">
            <v>193.7</v>
          </cell>
          <cell r="E293">
            <v>4.5</v>
          </cell>
          <cell r="F293">
            <v>4.5</v>
          </cell>
          <cell r="G293">
            <v>26.75</v>
          </cell>
          <cell r="H293">
            <v>20.99</v>
          </cell>
          <cell r="I293">
            <v>1197</v>
          </cell>
          <cell r="J293">
            <v>1197</v>
          </cell>
        </row>
        <row r="294">
          <cell r="A294">
            <v>282</v>
          </cell>
          <cell r="B294" t="str">
            <v>TB. Ø 8 5/8" x5.5</v>
          </cell>
          <cell r="C294">
            <v>219.1</v>
          </cell>
          <cell r="D294">
            <v>219.1</v>
          </cell>
          <cell r="E294">
            <v>5.5</v>
          </cell>
          <cell r="F294">
            <v>5.5</v>
          </cell>
          <cell r="G294">
            <v>36.909999999999997</v>
          </cell>
          <cell r="H294">
            <v>28.97</v>
          </cell>
          <cell r="I294">
            <v>2105.5</v>
          </cell>
          <cell r="J294">
            <v>2105.5</v>
          </cell>
        </row>
        <row r="295">
          <cell r="A295">
            <v>283</v>
          </cell>
          <cell r="B295" t="str">
            <v>TB. Ø 9 5/8" x5.5</v>
          </cell>
          <cell r="C295">
            <v>244.5</v>
          </cell>
          <cell r="D295">
            <v>244.5</v>
          </cell>
          <cell r="E295">
            <v>5.5</v>
          </cell>
          <cell r="F295">
            <v>5.5</v>
          </cell>
          <cell r="G295">
            <v>41.3</v>
          </cell>
          <cell r="H295">
            <v>32.409999999999997</v>
          </cell>
          <cell r="I295">
            <v>2949.2</v>
          </cell>
          <cell r="J295">
            <v>2949.2</v>
          </cell>
        </row>
        <row r="296">
          <cell r="A296">
            <v>284</v>
          </cell>
          <cell r="B296" t="str">
            <v>TB. Ø 9 5/8" x7.0</v>
          </cell>
          <cell r="C296">
            <v>244.5</v>
          </cell>
          <cell r="D296">
            <v>244.5</v>
          </cell>
          <cell r="E296">
            <v>7</v>
          </cell>
          <cell r="F296">
            <v>7</v>
          </cell>
          <cell r="G296">
            <v>52.33</v>
          </cell>
          <cell r="H296">
            <v>41</v>
          </cell>
          <cell r="I296">
            <v>3684.6</v>
          </cell>
          <cell r="J296">
            <v>3684.6</v>
          </cell>
        </row>
        <row r="297">
          <cell r="A297">
            <v>285</v>
          </cell>
          <cell r="B297" t="str">
            <v>TB. Ø 10 3/4" x7.0</v>
          </cell>
          <cell r="C297">
            <v>273.10000000000002</v>
          </cell>
          <cell r="D297">
            <v>273.10000000000002</v>
          </cell>
          <cell r="E297">
            <v>7</v>
          </cell>
          <cell r="F297">
            <v>7</v>
          </cell>
          <cell r="G297">
            <v>58.52</v>
          </cell>
          <cell r="H297">
            <v>45.93</v>
          </cell>
          <cell r="I297">
            <v>5180.2</v>
          </cell>
          <cell r="J297">
            <v>5180.2</v>
          </cell>
        </row>
        <row r="298">
          <cell r="A298">
            <v>286</v>
          </cell>
          <cell r="B298" t="str">
            <v>TB. Ø 10 3/4" x9.0</v>
          </cell>
          <cell r="C298">
            <v>273.10000000000002</v>
          </cell>
          <cell r="D298">
            <v>273.10000000000002</v>
          </cell>
          <cell r="E298">
            <v>9</v>
          </cell>
          <cell r="F298">
            <v>9</v>
          </cell>
          <cell r="G298">
            <v>74.67</v>
          </cell>
          <cell r="H298">
            <v>58.61</v>
          </cell>
          <cell r="I298">
            <v>6514.3</v>
          </cell>
          <cell r="J298">
            <v>6514.3</v>
          </cell>
        </row>
        <row r="299">
          <cell r="A299">
            <v>287</v>
          </cell>
          <cell r="B299" t="str">
            <v>TB. Ø 12 3/4" x9.0</v>
          </cell>
          <cell r="C299">
            <v>323.89999999999998</v>
          </cell>
          <cell r="D299">
            <v>323.89999999999998</v>
          </cell>
          <cell r="E299">
            <v>9</v>
          </cell>
          <cell r="F299">
            <v>9</v>
          </cell>
          <cell r="G299">
            <v>89.04</v>
          </cell>
          <cell r="H299">
            <v>69.88</v>
          </cell>
          <cell r="I299">
            <v>11040</v>
          </cell>
          <cell r="J299">
            <v>11040</v>
          </cell>
        </row>
        <row r="300">
          <cell r="A300">
            <v>288</v>
          </cell>
          <cell r="B300" t="str">
            <v>TB. Ø 12 3/4" x11.0</v>
          </cell>
          <cell r="C300">
            <v>323.89999999999998</v>
          </cell>
          <cell r="D300">
            <v>323.89999999999998</v>
          </cell>
          <cell r="E300">
            <v>11</v>
          </cell>
          <cell r="F300">
            <v>11</v>
          </cell>
          <cell r="G300">
            <v>108.13</v>
          </cell>
          <cell r="H300">
            <v>84.87</v>
          </cell>
          <cell r="I300">
            <v>13243.3</v>
          </cell>
          <cell r="J300">
            <v>13243.3</v>
          </cell>
        </row>
        <row r="301">
          <cell r="A301">
            <v>289</v>
          </cell>
          <cell r="B301" t="str">
            <v>COLMENA</v>
          </cell>
        </row>
        <row r="302">
          <cell r="A302">
            <v>290</v>
          </cell>
          <cell r="B302" t="str">
            <v>PT.25x25x1.5</v>
          </cell>
          <cell r="C302">
            <v>26.7</v>
          </cell>
          <cell r="D302">
            <v>26.7</v>
          </cell>
          <cell r="E302">
            <v>1.5</v>
          </cell>
          <cell r="F302">
            <v>1.5</v>
          </cell>
          <cell r="G302">
            <v>1.48</v>
          </cell>
          <cell r="H302">
            <v>1.1599999999999999</v>
          </cell>
          <cell r="I302">
            <v>1.51</v>
          </cell>
          <cell r="J302">
            <v>1.51</v>
          </cell>
        </row>
        <row r="303">
          <cell r="A303">
            <v>291</v>
          </cell>
          <cell r="B303" t="str">
            <v>PT.25x25x2.5</v>
          </cell>
          <cell r="C303">
            <v>26.7</v>
          </cell>
          <cell r="D303">
            <v>26.7</v>
          </cell>
          <cell r="E303">
            <v>2.5</v>
          </cell>
          <cell r="F303">
            <v>2.5</v>
          </cell>
          <cell r="G303">
            <v>2.38</v>
          </cell>
          <cell r="H303">
            <v>1.87</v>
          </cell>
          <cell r="I303">
            <v>2.12</v>
          </cell>
          <cell r="J303">
            <v>2.12</v>
          </cell>
        </row>
        <row r="304">
          <cell r="A304">
            <v>292</v>
          </cell>
          <cell r="B304" t="str">
            <v>PT.40x40x1.5</v>
          </cell>
          <cell r="C304">
            <v>40</v>
          </cell>
          <cell r="D304">
            <v>40</v>
          </cell>
          <cell r="E304">
            <v>1.5</v>
          </cell>
          <cell r="F304">
            <v>1.5</v>
          </cell>
          <cell r="G304">
            <v>2.2000000000000002</v>
          </cell>
          <cell r="H304">
            <v>1.73</v>
          </cell>
          <cell r="I304">
            <v>5.49</v>
          </cell>
          <cell r="J304">
            <v>5.49</v>
          </cell>
        </row>
        <row r="305">
          <cell r="A305">
            <v>293</v>
          </cell>
          <cell r="B305" t="str">
            <v>PT.40x40x1.5</v>
          </cell>
          <cell r="C305">
            <v>40</v>
          </cell>
          <cell r="D305">
            <v>40</v>
          </cell>
          <cell r="E305">
            <v>2</v>
          </cell>
          <cell r="F305">
            <v>2</v>
          </cell>
          <cell r="G305">
            <v>2.96</v>
          </cell>
          <cell r="H305">
            <v>2.3199999999999998</v>
          </cell>
          <cell r="I305">
            <v>6.94</v>
          </cell>
          <cell r="J305">
            <v>6.94</v>
          </cell>
        </row>
        <row r="306">
          <cell r="A306">
            <v>294</v>
          </cell>
          <cell r="B306" t="str">
            <v>PT.40x40x2.5</v>
          </cell>
          <cell r="C306">
            <v>40</v>
          </cell>
          <cell r="D306">
            <v>40</v>
          </cell>
          <cell r="E306">
            <v>2.5</v>
          </cell>
          <cell r="F306">
            <v>2.5</v>
          </cell>
          <cell r="G306">
            <v>3.58</v>
          </cell>
          <cell r="H306">
            <v>2.81</v>
          </cell>
          <cell r="I306">
            <v>8.2200000000000006</v>
          </cell>
          <cell r="J306">
            <v>8.2200000000000006</v>
          </cell>
        </row>
        <row r="307">
          <cell r="A307">
            <v>295</v>
          </cell>
          <cell r="B307" t="str">
            <v>PT.50x50x1.5</v>
          </cell>
          <cell r="C307">
            <v>51.6</v>
          </cell>
          <cell r="D307">
            <v>51.6</v>
          </cell>
          <cell r="E307">
            <v>1.5</v>
          </cell>
          <cell r="F307">
            <v>1.5</v>
          </cell>
          <cell r="G307">
            <v>2.92</v>
          </cell>
          <cell r="H307">
            <v>2.29</v>
          </cell>
          <cell r="I307">
            <v>12.21</v>
          </cell>
          <cell r="J307">
            <v>12.21</v>
          </cell>
        </row>
        <row r="308">
          <cell r="A308">
            <v>296</v>
          </cell>
          <cell r="B308" t="str">
            <v>PT.50x50x2.0</v>
          </cell>
          <cell r="C308">
            <v>51.6</v>
          </cell>
          <cell r="D308">
            <v>51.6</v>
          </cell>
          <cell r="E308">
            <v>2</v>
          </cell>
          <cell r="F308">
            <v>2</v>
          </cell>
          <cell r="G308">
            <v>3.95</v>
          </cell>
          <cell r="H308">
            <v>3.1</v>
          </cell>
          <cell r="I308">
            <v>15.63</v>
          </cell>
          <cell r="J308">
            <v>15.63</v>
          </cell>
        </row>
        <row r="309">
          <cell r="A309">
            <v>297</v>
          </cell>
          <cell r="B309" t="str">
            <v>PT.50x50x2.5</v>
          </cell>
          <cell r="C309">
            <v>51.6</v>
          </cell>
          <cell r="D309">
            <v>51.6</v>
          </cell>
          <cell r="E309">
            <v>2.5</v>
          </cell>
          <cell r="F309">
            <v>2.5</v>
          </cell>
          <cell r="G309">
            <v>4.7699999999999996</v>
          </cell>
          <cell r="H309">
            <v>3.74</v>
          </cell>
          <cell r="I309">
            <v>18.75</v>
          </cell>
          <cell r="J309">
            <v>18.75</v>
          </cell>
        </row>
        <row r="310">
          <cell r="A310">
            <v>298</v>
          </cell>
          <cell r="B310" t="str">
            <v>PT.50x50x3.0</v>
          </cell>
          <cell r="C310">
            <v>50</v>
          </cell>
          <cell r="D310">
            <v>50</v>
          </cell>
          <cell r="E310">
            <v>3</v>
          </cell>
          <cell r="F310">
            <v>3</v>
          </cell>
          <cell r="G310">
            <v>5.41</v>
          </cell>
          <cell r="H310">
            <v>4.25</v>
          </cell>
          <cell r="I310">
            <v>19.47</v>
          </cell>
          <cell r="J310">
            <v>19.47</v>
          </cell>
        </row>
        <row r="311">
          <cell r="A311">
            <v>299</v>
          </cell>
          <cell r="B311" t="str">
            <v>PT.70x70x1.5</v>
          </cell>
          <cell r="C311">
            <v>70.900000000000006</v>
          </cell>
          <cell r="D311">
            <v>70.900000000000006</v>
          </cell>
          <cell r="E311">
            <v>1.5</v>
          </cell>
          <cell r="F311">
            <v>1.5</v>
          </cell>
          <cell r="G311">
            <v>4.08</v>
          </cell>
          <cell r="H311">
            <v>3.2</v>
          </cell>
          <cell r="I311">
            <v>32.72</v>
          </cell>
          <cell r="J311">
            <v>32.72</v>
          </cell>
        </row>
        <row r="312">
          <cell r="A312">
            <v>300</v>
          </cell>
          <cell r="B312" t="str">
            <v>PT.70x70x2.0</v>
          </cell>
          <cell r="C312">
            <v>70.900000000000006</v>
          </cell>
          <cell r="D312">
            <v>70.900000000000006</v>
          </cell>
          <cell r="E312">
            <v>2</v>
          </cell>
          <cell r="F312">
            <v>2</v>
          </cell>
          <cell r="G312">
            <v>5.5</v>
          </cell>
          <cell r="H312">
            <v>4.32</v>
          </cell>
          <cell r="I312">
            <v>42.38</v>
          </cell>
          <cell r="J312">
            <v>42.38</v>
          </cell>
        </row>
        <row r="313">
          <cell r="A313">
            <v>301</v>
          </cell>
          <cell r="B313" t="str">
            <v>PT.70x70x2.5</v>
          </cell>
          <cell r="C313">
            <v>70.900000000000006</v>
          </cell>
          <cell r="D313">
            <v>70.900000000000006</v>
          </cell>
          <cell r="E313">
            <v>2.5</v>
          </cell>
          <cell r="F313">
            <v>2.5</v>
          </cell>
          <cell r="G313">
            <v>6.7</v>
          </cell>
          <cell r="H313">
            <v>5.26</v>
          </cell>
          <cell r="I313">
            <v>51.44</v>
          </cell>
          <cell r="J313">
            <v>51.44</v>
          </cell>
        </row>
        <row r="314">
          <cell r="A314">
            <v>302</v>
          </cell>
          <cell r="B314" t="str">
            <v>PT.75x75x3.0</v>
          </cell>
          <cell r="C314">
            <v>75</v>
          </cell>
          <cell r="D314">
            <v>75</v>
          </cell>
          <cell r="E314">
            <v>3</v>
          </cell>
          <cell r="F314">
            <v>3</v>
          </cell>
          <cell r="G314">
            <v>8.41</v>
          </cell>
          <cell r="H314">
            <v>6.6</v>
          </cell>
          <cell r="I314">
            <v>71.62</v>
          </cell>
          <cell r="J314">
            <v>71.62</v>
          </cell>
        </row>
        <row r="315">
          <cell r="A315">
            <v>303</v>
          </cell>
          <cell r="B315" t="str">
            <v>PT.75x75x4.0</v>
          </cell>
          <cell r="C315">
            <v>75</v>
          </cell>
          <cell r="D315">
            <v>75</v>
          </cell>
          <cell r="E315">
            <v>4</v>
          </cell>
          <cell r="F315">
            <v>4</v>
          </cell>
          <cell r="G315">
            <v>10.95</v>
          </cell>
          <cell r="H315">
            <v>8.59</v>
          </cell>
          <cell r="I315">
            <v>90.19</v>
          </cell>
          <cell r="J315">
            <v>90.19</v>
          </cell>
        </row>
        <row r="316">
          <cell r="A316">
            <v>304</v>
          </cell>
          <cell r="B316" t="str">
            <v>PT.75x75x5.0</v>
          </cell>
          <cell r="C316">
            <v>75</v>
          </cell>
          <cell r="D316">
            <v>75</v>
          </cell>
          <cell r="E316">
            <v>5</v>
          </cell>
          <cell r="F316">
            <v>5</v>
          </cell>
          <cell r="G316">
            <v>13.36</v>
          </cell>
          <cell r="H316">
            <v>10.48</v>
          </cell>
          <cell r="I316">
            <v>106.33</v>
          </cell>
          <cell r="J316">
            <v>106.33</v>
          </cell>
        </row>
        <row r="317">
          <cell r="A317">
            <v>305</v>
          </cell>
          <cell r="B317" t="str">
            <v>PT.75x75x6.0</v>
          </cell>
          <cell r="C317">
            <v>75</v>
          </cell>
          <cell r="D317">
            <v>75</v>
          </cell>
          <cell r="E317">
            <v>6</v>
          </cell>
          <cell r="F317">
            <v>6</v>
          </cell>
          <cell r="G317">
            <v>15.63</v>
          </cell>
          <cell r="H317">
            <v>12.27</v>
          </cell>
          <cell r="I317">
            <v>120.16</v>
          </cell>
          <cell r="J317">
            <v>120.16</v>
          </cell>
        </row>
        <row r="318">
          <cell r="A318">
            <v>306</v>
          </cell>
          <cell r="B318" t="str">
            <v>PT.90x90x2.0</v>
          </cell>
          <cell r="C318">
            <v>90.2</v>
          </cell>
          <cell r="D318">
            <v>90.2</v>
          </cell>
          <cell r="E318">
            <v>2</v>
          </cell>
          <cell r="F318">
            <v>2</v>
          </cell>
          <cell r="G318">
            <v>7.1</v>
          </cell>
          <cell r="H318">
            <v>5.57</v>
          </cell>
          <cell r="I318">
            <v>89.47</v>
          </cell>
          <cell r="J318">
            <v>89.47</v>
          </cell>
        </row>
        <row r="319">
          <cell r="A319">
            <v>307</v>
          </cell>
          <cell r="B319" t="str">
            <v>PT.90x90x2.5</v>
          </cell>
          <cell r="C319">
            <v>90.2</v>
          </cell>
          <cell r="D319">
            <v>90.2</v>
          </cell>
          <cell r="E319">
            <v>2.5</v>
          </cell>
          <cell r="F319">
            <v>2.5</v>
          </cell>
          <cell r="G319">
            <v>8.67</v>
          </cell>
          <cell r="H319">
            <v>6.81</v>
          </cell>
          <cell r="I319">
            <v>109.31</v>
          </cell>
          <cell r="J319">
            <v>109.31</v>
          </cell>
        </row>
        <row r="320">
          <cell r="A320">
            <v>308</v>
          </cell>
          <cell r="B320" t="str">
            <v>PT.100x100x2.0</v>
          </cell>
          <cell r="C320">
            <v>100</v>
          </cell>
          <cell r="D320">
            <v>100</v>
          </cell>
          <cell r="E320">
            <v>2</v>
          </cell>
          <cell r="F320">
            <v>2</v>
          </cell>
          <cell r="G320">
            <v>7.74</v>
          </cell>
          <cell r="H320">
            <v>6.07</v>
          </cell>
          <cell r="I320">
            <v>123.01</v>
          </cell>
          <cell r="J320">
            <v>123.01</v>
          </cell>
        </row>
        <row r="321">
          <cell r="A321">
            <v>309</v>
          </cell>
          <cell r="B321" t="str">
            <v>PT.100x100x3.0</v>
          </cell>
          <cell r="C321">
            <v>100</v>
          </cell>
          <cell r="D321">
            <v>100</v>
          </cell>
          <cell r="E321">
            <v>3</v>
          </cell>
          <cell r="F321">
            <v>3</v>
          </cell>
          <cell r="G321">
            <v>11.41</v>
          </cell>
          <cell r="H321">
            <v>8.9600000000000009</v>
          </cell>
          <cell r="I321">
            <v>177.05</v>
          </cell>
          <cell r="J321">
            <v>177.05</v>
          </cell>
        </row>
        <row r="322">
          <cell r="A322">
            <v>310</v>
          </cell>
          <cell r="B322" t="str">
            <v>PT.100x100x4.0</v>
          </cell>
          <cell r="C322">
            <v>100</v>
          </cell>
          <cell r="D322">
            <v>100</v>
          </cell>
          <cell r="E322">
            <v>4</v>
          </cell>
          <cell r="F322">
            <v>4</v>
          </cell>
          <cell r="G322">
            <v>14.95</v>
          </cell>
          <cell r="H322">
            <v>11.73</v>
          </cell>
          <cell r="I322">
            <v>226.35</v>
          </cell>
          <cell r="J322">
            <v>226.35</v>
          </cell>
        </row>
        <row r="323">
          <cell r="A323">
            <v>311</v>
          </cell>
          <cell r="B323" t="str">
            <v>PT.100x100x5.0</v>
          </cell>
          <cell r="C323">
            <v>100</v>
          </cell>
          <cell r="D323">
            <v>100</v>
          </cell>
          <cell r="E323">
            <v>5</v>
          </cell>
          <cell r="F323">
            <v>5</v>
          </cell>
          <cell r="G323">
            <v>18.36</v>
          </cell>
          <cell r="H323">
            <v>14.41</v>
          </cell>
          <cell r="I323">
            <v>271.10000000000002</v>
          </cell>
          <cell r="J323">
            <v>271.10000000000002</v>
          </cell>
        </row>
        <row r="324">
          <cell r="A324">
            <v>312</v>
          </cell>
          <cell r="B324" t="str">
            <v>PT.100x100x6.0</v>
          </cell>
          <cell r="C324">
            <v>100</v>
          </cell>
          <cell r="D324">
            <v>100</v>
          </cell>
          <cell r="E324">
            <v>6</v>
          </cell>
          <cell r="F324">
            <v>6</v>
          </cell>
          <cell r="G324">
            <v>21.63</v>
          </cell>
          <cell r="H324">
            <v>16.98</v>
          </cell>
          <cell r="I324">
            <v>311.47000000000003</v>
          </cell>
          <cell r="J324">
            <v>311.47000000000003</v>
          </cell>
        </row>
        <row r="325">
          <cell r="A325">
            <v>313</v>
          </cell>
          <cell r="B325" t="str">
            <v>PT.135x135x4.0</v>
          </cell>
          <cell r="C325">
            <v>135</v>
          </cell>
          <cell r="D325">
            <v>135</v>
          </cell>
          <cell r="E325">
            <v>4</v>
          </cell>
          <cell r="F325">
            <v>4</v>
          </cell>
          <cell r="G325">
            <v>20.55</v>
          </cell>
          <cell r="H325">
            <v>16.13</v>
          </cell>
          <cell r="I325">
            <v>581.70000000000005</v>
          </cell>
          <cell r="J325">
            <v>581.70000000000005</v>
          </cell>
        </row>
        <row r="326">
          <cell r="A326">
            <v>314</v>
          </cell>
          <cell r="B326" t="str">
            <v>PT.135x135x5.0</v>
          </cell>
          <cell r="C326">
            <v>135</v>
          </cell>
          <cell r="D326">
            <v>135</v>
          </cell>
          <cell r="E326">
            <v>5</v>
          </cell>
          <cell r="F326">
            <v>5</v>
          </cell>
          <cell r="G326">
            <v>25.36</v>
          </cell>
          <cell r="H326">
            <v>19.899999999999999</v>
          </cell>
          <cell r="I326">
            <v>704.91</v>
          </cell>
          <cell r="J326">
            <v>704.91</v>
          </cell>
        </row>
        <row r="327">
          <cell r="A327">
            <v>315</v>
          </cell>
          <cell r="B327" t="str">
            <v>PT.135x135x6.0</v>
          </cell>
          <cell r="C327">
            <v>135</v>
          </cell>
          <cell r="D327">
            <v>135</v>
          </cell>
          <cell r="E327">
            <v>6</v>
          </cell>
          <cell r="F327">
            <v>6</v>
          </cell>
          <cell r="G327">
            <v>30.03</v>
          </cell>
          <cell r="H327">
            <v>23.58</v>
          </cell>
          <cell r="I327">
            <v>819.72</v>
          </cell>
          <cell r="J327">
            <v>819.72</v>
          </cell>
        </row>
        <row r="328">
          <cell r="A328">
            <v>316</v>
          </cell>
          <cell r="B328" t="str">
            <v>PT.150x150x6.0</v>
          </cell>
          <cell r="C328">
            <v>150</v>
          </cell>
          <cell r="D328">
            <v>150</v>
          </cell>
          <cell r="E328">
            <v>6</v>
          </cell>
          <cell r="F328">
            <v>6</v>
          </cell>
          <cell r="G328">
            <v>33.630000000000003</v>
          </cell>
          <cell r="H328">
            <v>26.4</v>
          </cell>
          <cell r="I328">
            <v>1145.9100000000001</v>
          </cell>
          <cell r="J328">
            <v>819.72</v>
          </cell>
        </row>
        <row r="329">
          <cell r="A329">
            <v>317</v>
          </cell>
          <cell r="B329" t="str">
            <v>PT.200x200x5.0</v>
          </cell>
          <cell r="C329">
            <v>200</v>
          </cell>
          <cell r="D329">
            <v>200</v>
          </cell>
          <cell r="E329">
            <v>5</v>
          </cell>
          <cell r="F329">
            <v>5</v>
          </cell>
          <cell r="G329">
            <v>38.36</v>
          </cell>
          <cell r="H329">
            <v>30.11</v>
          </cell>
          <cell r="I329">
            <v>2410.09</v>
          </cell>
          <cell r="J329">
            <v>819.72</v>
          </cell>
        </row>
        <row r="330">
          <cell r="A330">
            <v>318</v>
          </cell>
          <cell r="B330" t="str">
            <v>PT.250x250x7.0</v>
          </cell>
          <cell r="C330">
            <v>250</v>
          </cell>
          <cell r="D330">
            <v>250</v>
          </cell>
          <cell r="E330">
            <v>7</v>
          </cell>
          <cell r="F330">
            <v>7</v>
          </cell>
          <cell r="G330">
            <v>66.78</v>
          </cell>
          <cell r="H330">
            <v>52.42</v>
          </cell>
          <cell r="I330">
            <v>6508.73</v>
          </cell>
          <cell r="J330">
            <v>6508.73</v>
          </cell>
        </row>
        <row r="331">
          <cell r="A331">
            <v>319</v>
          </cell>
          <cell r="B331" t="str">
            <v>PT.300x300x7.0</v>
          </cell>
          <cell r="C331">
            <v>250</v>
          </cell>
          <cell r="D331">
            <v>250</v>
          </cell>
          <cell r="E331">
            <v>7</v>
          </cell>
          <cell r="F331">
            <v>7</v>
          </cell>
          <cell r="G331">
            <v>80.78</v>
          </cell>
          <cell r="H331">
            <v>63.41</v>
          </cell>
          <cell r="I331">
            <v>11466.21</v>
          </cell>
          <cell r="J331">
            <v>11466.21</v>
          </cell>
        </row>
        <row r="332">
          <cell r="A332">
            <v>320</v>
          </cell>
          <cell r="B332" t="str">
            <v>PT.50x13x1.5</v>
          </cell>
          <cell r="C332">
            <v>50</v>
          </cell>
          <cell r="D332">
            <v>13</v>
          </cell>
          <cell r="E332">
            <v>1.5</v>
          </cell>
          <cell r="F332">
            <v>1.5</v>
          </cell>
          <cell r="G332">
            <v>1.72</v>
          </cell>
          <cell r="H332">
            <v>135</v>
          </cell>
          <cell r="I332">
            <v>4.54</v>
          </cell>
          <cell r="J332">
            <v>0.5</v>
          </cell>
        </row>
        <row r="333">
          <cell r="A333">
            <v>321</v>
          </cell>
          <cell r="B333" t="str">
            <v>PT.50x30x1.5</v>
          </cell>
          <cell r="C333">
            <v>51.59</v>
          </cell>
          <cell r="D333">
            <v>27.44</v>
          </cell>
          <cell r="E333">
            <v>1.5</v>
          </cell>
          <cell r="F333">
            <v>1.5</v>
          </cell>
          <cell r="G333">
            <v>2.2000000000000002</v>
          </cell>
          <cell r="H333">
            <v>1.73</v>
          </cell>
          <cell r="I333">
            <v>7.66</v>
          </cell>
          <cell r="J333">
            <v>2.87</v>
          </cell>
        </row>
        <row r="334">
          <cell r="A334">
            <v>322</v>
          </cell>
          <cell r="B334" t="str">
            <v>PT.50x30x2.5</v>
          </cell>
          <cell r="C334">
            <v>51.59</v>
          </cell>
          <cell r="D334">
            <v>27.44</v>
          </cell>
          <cell r="E334">
            <v>2.5</v>
          </cell>
          <cell r="F334">
            <v>2.5</v>
          </cell>
          <cell r="G334">
            <v>3.54</v>
          </cell>
          <cell r="H334">
            <v>2.78</v>
          </cell>
          <cell r="I334">
            <v>11.46</v>
          </cell>
          <cell r="J334">
            <v>4.21</v>
          </cell>
        </row>
        <row r="335">
          <cell r="A335">
            <v>323</v>
          </cell>
          <cell r="B335" t="str">
            <v>PT.60x40x1.5</v>
          </cell>
          <cell r="C335">
            <v>60</v>
          </cell>
          <cell r="D335">
            <v>37.85</v>
          </cell>
          <cell r="E335">
            <v>1.5</v>
          </cell>
          <cell r="F335">
            <v>1.5</v>
          </cell>
          <cell r="G335">
            <v>2.75</v>
          </cell>
          <cell r="H335">
            <v>2.16</v>
          </cell>
          <cell r="I335">
            <v>13.84</v>
          </cell>
          <cell r="J335">
            <v>6.81</v>
          </cell>
        </row>
        <row r="336">
          <cell r="A336">
            <v>324</v>
          </cell>
          <cell r="B336" t="str">
            <v>PT.60x40x2.0</v>
          </cell>
          <cell r="C336">
            <v>60</v>
          </cell>
          <cell r="D336">
            <v>37.85</v>
          </cell>
          <cell r="E336">
            <v>2</v>
          </cell>
          <cell r="F336">
            <v>2</v>
          </cell>
          <cell r="G336">
            <v>3.6</v>
          </cell>
          <cell r="H336">
            <v>2.87</v>
          </cell>
          <cell r="I336">
            <v>17.690000000000001</v>
          </cell>
          <cell r="J336">
            <v>8.66</v>
          </cell>
        </row>
        <row r="337">
          <cell r="A337">
            <v>325</v>
          </cell>
          <cell r="B337" t="str">
            <v>PT.60x40x2.5</v>
          </cell>
          <cell r="C337">
            <v>60</v>
          </cell>
          <cell r="D337">
            <v>37.85</v>
          </cell>
          <cell r="E337">
            <v>2.5</v>
          </cell>
          <cell r="F337">
            <v>2.5</v>
          </cell>
          <cell r="G337">
            <v>4.4800000000000004</v>
          </cell>
          <cell r="H337">
            <v>3.52</v>
          </cell>
          <cell r="I337">
            <v>21.18</v>
          </cell>
          <cell r="J337">
            <v>10.32</v>
          </cell>
        </row>
        <row r="338">
          <cell r="A338">
            <v>326</v>
          </cell>
          <cell r="B338" t="str">
            <v>PT.60x40x3.0</v>
          </cell>
          <cell r="C338">
            <v>60</v>
          </cell>
          <cell r="D338">
            <v>37.85</v>
          </cell>
          <cell r="E338">
            <v>3</v>
          </cell>
          <cell r="F338">
            <v>3</v>
          </cell>
          <cell r="G338">
            <v>5.41</v>
          </cell>
          <cell r="H338">
            <v>4.25</v>
          </cell>
          <cell r="I338">
            <v>24.33</v>
          </cell>
          <cell r="J338">
            <v>11.79</v>
          </cell>
        </row>
        <row r="339">
          <cell r="A339">
            <v>327</v>
          </cell>
          <cell r="B339" t="str">
            <v>PT.60x40x4.0</v>
          </cell>
          <cell r="C339">
            <v>60</v>
          </cell>
          <cell r="D339">
            <v>37.85</v>
          </cell>
          <cell r="E339">
            <v>4</v>
          </cell>
          <cell r="F339">
            <v>4</v>
          </cell>
          <cell r="G339">
            <v>6.94</v>
          </cell>
          <cell r="H339">
            <v>5.45</v>
          </cell>
          <cell r="I339">
            <v>29.63</v>
          </cell>
          <cell r="J339">
            <v>14.23</v>
          </cell>
        </row>
        <row r="340">
          <cell r="A340">
            <v>328</v>
          </cell>
          <cell r="B340" t="str">
            <v>PT.76x38x1.5</v>
          </cell>
          <cell r="C340">
            <v>76.2</v>
          </cell>
          <cell r="D340">
            <v>38.1</v>
          </cell>
          <cell r="E340">
            <v>1.5</v>
          </cell>
          <cell r="F340">
            <v>1.5</v>
          </cell>
          <cell r="G340" t="str">
            <v>3,33</v>
          </cell>
          <cell r="H340">
            <v>2.61</v>
          </cell>
          <cell r="I340">
            <v>24.92</v>
          </cell>
          <cell r="J340">
            <v>8.5399999999999991</v>
          </cell>
        </row>
        <row r="341">
          <cell r="A341">
            <v>329</v>
          </cell>
          <cell r="B341" t="str">
            <v>PT.76x38x2.0</v>
          </cell>
          <cell r="C341">
            <v>76.2</v>
          </cell>
          <cell r="D341">
            <v>38.1</v>
          </cell>
          <cell r="E341">
            <v>2</v>
          </cell>
          <cell r="F341">
            <v>2</v>
          </cell>
          <cell r="G341">
            <v>4.5</v>
          </cell>
          <cell r="H341">
            <v>3.53</v>
          </cell>
          <cell r="I341">
            <v>2.06</v>
          </cell>
          <cell r="J341">
            <v>10.9</v>
          </cell>
        </row>
        <row r="342">
          <cell r="A342">
            <v>330</v>
          </cell>
          <cell r="B342" t="str">
            <v>PT.76x38x2.5</v>
          </cell>
          <cell r="C342">
            <v>76.2</v>
          </cell>
          <cell r="D342">
            <v>38.1</v>
          </cell>
          <cell r="E342">
            <v>2.5</v>
          </cell>
          <cell r="F342">
            <v>2.5</v>
          </cell>
          <cell r="G342">
            <v>5.46</v>
          </cell>
          <cell r="H342">
            <v>4.29</v>
          </cell>
          <cell r="I342">
            <v>38.64</v>
          </cell>
          <cell r="J342">
            <v>13.05</v>
          </cell>
        </row>
        <row r="343">
          <cell r="A343">
            <v>331</v>
          </cell>
          <cell r="B343" t="str">
            <v>PT.80x40x2.0</v>
          </cell>
          <cell r="C343">
            <v>80</v>
          </cell>
          <cell r="D343">
            <v>40</v>
          </cell>
          <cell r="E343">
            <v>2</v>
          </cell>
          <cell r="F343">
            <v>2</v>
          </cell>
          <cell r="G343">
            <v>4.54</v>
          </cell>
          <cell r="H343">
            <v>3.56</v>
          </cell>
          <cell r="I343">
            <v>37.36</v>
          </cell>
          <cell r="J343">
            <v>12.72</v>
          </cell>
        </row>
        <row r="344">
          <cell r="A344">
            <v>332</v>
          </cell>
          <cell r="B344" t="str">
            <v>PT.80x40x3.0</v>
          </cell>
          <cell r="C344">
            <v>80</v>
          </cell>
          <cell r="D344">
            <v>40</v>
          </cell>
          <cell r="E344">
            <v>3</v>
          </cell>
          <cell r="F344">
            <v>3</v>
          </cell>
          <cell r="G344">
            <v>6.61</v>
          </cell>
          <cell r="H344">
            <v>5.19</v>
          </cell>
          <cell r="I344">
            <v>52.25</v>
          </cell>
          <cell r="J344">
            <v>17.559999999999999</v>
          </cell>
        </row>
        <row r="345">
          <cell r="A345">
            <v>333</v>
          </cell>
          <cell r="B345" t="str">
            <v>PT.90x50x2.0</v>
          </cell>
          <cell r="C345">
            <v>90.17</v>
          </cell>
          <cell r="D345">
            <v>50</v>
          </cell>
          <cell r="E345">
            <v>2</v>
          </cell>
          <cell r="F345">
            <v>2</v>
          </cell>
          <cell r="G345">
            <v>5.5</v>
          </cell>
          <cell r="H345">
            <v>4.32</v>
          </cell>
          <cell r="I345">
            <v>58.15</v>
          </cell>
          <cell r="J345">
            <v>23.41</v>
          </cell>
        </row>
        <row r="346">
          <cell r="A346">
            <v>334</v>
          </cell>
          <cell r="B346" t="str">
            <v>PT.90x50x2.5</v>
          </cell>
          <cell r="C346">
            <v>90.17</v>
          </cell>
          <cell r="D346">
            <v>50</v>
          </cell>
          <cell r="E346">
            <v>2.5</v>
          </cell>
          <cell r="F346">
            <v>2.5</v>
          </cell>
          <cell r="G346">
            <v>6.7</v>
          </cell>
          <cell r="H346">
            <v>5.26</v>
          </cell>
          <cell r="I346">
            <v>70.59</v>
          </cell>
          <cell r="J346">
            <v>28.28</v>
          </cell>
        </row>
        <row r="347">
          <cell r="A347">
            <v>335</v>
          </cell>
          <cell r="B347" t="str">
            <v>PT.100x40x1.5</v>
          </cell>
          <cell r="C347">
            <v>99.99</v>
          </cell>
          <cell r="D347">
            <v>39.979999999999997</v>
          </cell>
          <cell r="E347">
            <v>1.5</v>
          </cell>
          <cell r="F347">
            <v>1.5</v>
          </cell>
          <cell r="G347">
            <v>4.08</v>
          </cell>
          <cell r="H347">
            <v>3.2</v>
          </cell>
          <cell r="I347">
            <v>50.47</v>
          </cell>
          <cell r="J347">
            <v>12.15</v>
          </cell>
        </row>
        <row r="348">
          <cell r="A348">
            <v>336</v>
          </cell>
          <cell r="B348" t="str">
            <v>PT.100x40x2.0</v>
          </cell>
          <cell r="C348">
            <v>99.99</v>
          </cell>
          <cell r="D348">
            <v>39.979999999999997</v>
          </cell>
          <cell r="E348">
            <v>2</v>
          </cell>
          <cell r="F348">
            <v>2</v>
          </cell>
          <cell r="G348">
            <v>5.5</v>
          </cell>
          <cell r="H348">
            <v>4.32</v>
          </cell>
          <cell r="I348">
            <v>65.34</v>
          </cell>
          <cell r="J348">
            <v>15.59</v>
          </cell>
        </row>
        <row r="349">
          <cell r="A349">
            <v>337</v>
          </cell>
          <cell r="B349" t="str">
            <v>PT.100x40x2.5</v>
          </cell>
          <cell r="C349">
            <v>99.99</v>
          </cell>
          <cell r="D349">
            <v>39.979999999999997</v>
          </cell>
          <cell r="E349">
            <v>2.5</v>
          </cell>
          <cell r="F349">
            <v>2.5</v>
          </cell>
          <cell r="G349">
            <v>6.7</v>
          </cell>
          <cell r="H349">
            <v>5.26</v>
          </cell>
          <cell r="I349">
            <v>79.27</v>
          </cell>
          <cell r="J349">
            <v>18.75</v>
          </cell>
        </row>
        <row r="350">
          <cell r="A350">
            <v>338</v>
          </cell>
          <cell r="B350" t="str">
            <v>PT.100x50x2.0</v>
          </cell>
          <cell r="C350">
            <v>100</v>
          </cell>
          <cell r="D350">
            <v>50</v>
          </cell>
          <cell r="E350">
            <v>2</v>
          </cell>
          <cell r="F350">
            <v>2</v>
          </cell>
          <cell r="G350">
            <v>5.74</v>
          </cell>
          <cell r="H350">
            <v>4.5</v>
          </cell>
          <cell r="I350">
            <v>74.98</v>
          </cell>
          <cell r="J350">
            <v>25.67</v>
          </cell>
        </row>
        <row r="351">
          <cell r="A351">
            <v>339</v>
          </cell>
          <cell r="B351" t="str">
            <v>PT.100x50x3.0</v>
          </cell>
          <cell r="C351">
            <v>100</v>
          </cell>
          <cell r="D351">
            <v>50</v>
          </cell>
          <cell r="E351">
            <v>3</v>
          </cell>
          <cell r="F351">
            <v>3</v>
          </cell>
          <cell r="G351">
            <v>8.41</v>
          </cell>
          <cell r="H351">
            <v>6.6</v>
          </cell>
          <cell r="I351">
            <v>106.46</v>
          </cell>
          <cell r="J351">
            <v>36.06</v>
          </cell>
        </row>
        <row r="352">
          <cell r="A352">
            <v>340</v>
          </cell>
          <cell r="B352" t="str">
            <v>PT.100x50x4.0</v>
          </cell>
          <cell r="C352">
            <v>100</v>
          </cell>
          <cell r="D352">
            <v>50</v>
          </cell>
          <cell r="E352">
            <v>4</v>
          </cell>
          <cell r="F352">
            <v>4</v>
          </cell>
          <cell r="G352">
            <v>10.95</v>
          </cell>
          <cell r="H352">
            <v>8.59</v>
          </cell>
          <cell r="I352">
            <v>134.13999999999999</v>
          </cell>
          <cell r="J352">
            <v>44.95</v>
          </cell>
        </row>
        <row r="353">
          <cell r="A353">
            <v>341</v>
          </cell>
          <cell r="B353" t="str">
            <v>PT.100x50x5.0</v>
          </cell>
          <cell r="C353">
            <v>100</v>
          </cell>
          <cell r="D353">
            <v>50</v>
          </cell>
          <cell r="E353">
            <v>5</v>
          </cell>
          <cell r="F353">
            <v>5</v>
          </cell>
          <cell r="G353">
            <v>13.36</v>
          </cell>
          <cell r="H353">
            <v>10.48</v>
          </cell>
          <cell r="I353">
            <v>158.19</v>
          </cell>
          <cell r="J353">
            <v>52.45</v>
          </cell>
        </row>
        <row r="354">
          <cell r="A354">
            <v>342</v>
          </cell>
          <cell r="B354" t="str">
            <v>PT.120x60x2.0</v>
          </cell>
          <cell r="C354">
            <v>121.78</v>
          </cell>
          <cell r="D354">
            <v>59.9</v>
          </cell>
          <cell r="E354">
            <v>2</v>
          </cell>
          <cell r="F354">
            <v>2</v>
          </cell>
          <cell r="G354">
            <v>7.11</v>
          </cell>
          <cell r="H354">
            <v>5.58</v>
          </cell>
          <cell r="I354">
            <v>134.63999999999999</v>
          </cell>
          <cell r="J354">
            <v>45.76</v>
          </cell>
        </row>
        <row r="355">
          <cell r="A355">
            <v>343</v>
          </cell>
          <cell r="B355" t="str">
            <v>PT.120x60x2.5</v>
          </cell>
          <cell r="C355">
            <v>121.78</v>
          </cell>
          <cell r="D355">
            <v>59.9</v>
          </cell>
          <cell r="E355">
            <v>2.5</v>
          </cell>
          <cell r="F355">
            <v>2.5</v>
          </cell>
          <cell r="G355">
            <v>8.67</v>
          </cell>
          <cell r="H355">
            <v>6.81</v>
          </cell>
          <cell r="I355">
            <v>167.03</v>
          </cell>
          <cell r="J355">
            <v>55.68</v>
          </cell>
        </row>
        <row r="356">
          <cell r="A356">
            <v>344</v>
          </cell>
          <cell r="B356" t="str">
            <v>PT.150x50x2.0</v>
          </cell>
          <cell r="C356">
            <v>150</v>
          </cell>
          <cell r="D356">
            <v>50</v>
          </cell>
          <cell r="E356">
            <v>2</v>
          </cell>
          <cell r="F356">
            <v>2</v>
          </cell>
          <cell r="G356">
            <v>7.74</v>
          </cell>
          <cell r="H356">
            <v>6.07</v>
          </cell>
          <cell r="I356">
            <v>207.53</v>
          </cell>
          <cell r="J356">
            <v>37.200000000000003</v>
          </cell>
        </row>
        <row r="357">
          <cell r="A357">
            <v>345</v>
          </cell>
          <cell r="B357" t="str">
            <v>PT.150x50x3.0</v>
          </cell>
          <cell r="C357">
            <v>150</v>
          </cell>
          <cell r="D357">
            <v>50</v>
          </cell>
          <cell r="E357">
            <v>3</v>
          </cell>
          <cell r="F357">
            <v>3</v>
          </cell>
          <cell r="G357">
            <v>11.41</v>
          </cell>
          <cell r="H357">
            <v>8.9600000000000009</v>
          </cell>
          <cell r="I357">
            <v>298.55</v>
          </cell>
          <cell r="J357">
            <v>52.65</v>
          </cell>
        </row>
        <row r="358">
          <cell r="A358">
            <v>346</v>
          </cell>
          <cell r="B358" t="str">
            <v>PT.150x50x4.0</v>
          </cell>
          <cell r="C358">
            <v>150</v>
          </cell>
          <cell r="D358">
            <v>50</v>
          </cell>
          <cell r="E358">
            <v>4</v>
          </cell>
          <cell r="F358">
            <v>4</v>
          </cell>
          <cell r="G358">
            <v>14.95</v>
          </cell>
          <cell r="H358">
            <v>11.73</v>
          </cell>
          <cell r="I358">
            <v>381.39</v>
          </cell>
          <cell r="J358">
            <v>66.16</v>
          </cell>
        </row>
        <row r="359">
          <cell r="A359">
            <v>347</v>
          </cell>
          <cell r="B359" t="str">
            <v>PT.150x50x5.0</v>
          </cell>
          <cell r="C359">
            <v>150</v>
          </cell>
          <cell r="D359">
            <v>50</v>
          </cell>
          <cell r="E359">
            <v>5</v>
          </cell>
          <cell r="F359">
            <v>5</v>
          </cell>
          <cell r="G359">
            <v>18.36</v>
          </cell>
          <cell r="H359">
            <v>14.41</v>
          </cell>
          <cell r="I359">
            <v>456.29</v>
          </cell>
          <cell r="J359">
            <v>77.87</v>
          </cell>
        </row>
        <row r="360">
          <cell r="A360">
            <v>348</v>
          </cell>
          <cell r="B360" t="str">
            <v>PT.150x100x6.0</v>
          </cell>
          <cell r="C360">
            <v>150</v>
          </cell>
          <cell r="D360">
            <v>100</v>
          </cell>
          <cell r="E360">
            <v>6</v>
          </cell>
          <cell r="F360">
            <v>6</v>
          </cell>
          <cell r="G360">
            <v>27.63</v>
          </cell>
          <cell r="H360">
            <v>21.69</v>
          </cell>
          <cell r="I360">
            <v>834.69</v>
          </cell>
          <cell r="J360">
            <v>444.19</v>
          </cell>
        </row>
        <row r="361">
          <cell r="A361">
            <v>349</v>
          </cell>
          <cell r="B361" t="str">
            <v>PT.200x70x4.0</v>
          </cell>
          <cell r="C361">
            <v>200</v>
          </cell>
          <cell r="D361">
            <v>70</v>
          </cell>
          <cell r="E361">
            <v>4</v>
          </cell>
          <cell r="F361">
            <v>4</v>
          </cell>
          <cell r="G361">
            <v>20.55</v>
          </cell>
          <cell r="H361">
            <v>16.13</v>
          </cell>
          <cell r="I361">
            <v>969.13</v>
          </cell>
          <cell r="J361">
            <v>185.51</v>
          </cell>
        </row>
        <row r="362">
          <cell r="A362">
            <v>350</v>
          </cell>
          <cell r="B362" t="str">
            <v>PT.200x70x5.0</v>
          </cell>
          <cell r="C362">
            <v>200</v>
          </cell>
          <cell r="D362">
            <v>70</v>
          </cell>
          <cell r="E362">
            <v>5</v>
          </cell>
          <cell r="F362">
            <v>5</v>
          </cell>
          <cell r="G362">
            <v>25.36</v>
          </cell>
          <cell r="H362">
            <v>19.899999999999999</v>
          </cell>
          <cell r="I362">
            <v>1174</v>
          </cell>
          <cell r="J362">
            <v>222.21</v>
          </cell>
        </row>
        <row r="363">
          <cell r="A363">
            <v>351</v>
          </cell>
          <cell r="B363" t="str">
            <v>PT.200x70x6.0</v>
          </cell>
          <cell r="C363">
            <v>200</v>
          </cell>
          <cell r="D363">
            <v>70</v>
          </cell>
          <cell r="E363">
            <v>6</v>
          </cell>
          <cell r="F363">
            <v>6</v>
          </cell>
          <cell r="G363">
            <v>30.03</v>
          </cell>
          <cell r="H363">
            <v>23.58</v>
          </cell>
          <cell r="I363">
            <v>1364.48</v>
          </cell>
          <cell r="J363">
            <v>255.38</v>
          </cell>
        </row>
        <row r="364">
          <cell r="A364">
            <v>352</v>
          </cell>
          <cell r="B364" t="str">
            <v>PT.200x100x4.0</v>
          </cell>
          <cell r="C364">
            <v>200</v>
          </cell>
          <cell r="D364">
            <v>100</v>
          </cell>
          <cell r="E364">
            <v>4</v>
          </cell>
          <cell r="F364">
            <v>4</v>
          </cell>
          <cell r="G364">
            <v>22.95</v>
          </cell>
          <cell r="H364">
            <v>18.010000000000002</v>
          </cell>
          <cell r="I364">
            <v>1199.71</v>
          </cell>
          <cell r="J364">
            <v>410.78</v>
          </cell>
        </row>
        <row r="365">
          <cell r="A365">
            <v>353</v>
          </cell>
          <cell r="B365" t="str">
            <v>PT.250x150x5.0</v>
          </cell>
          <cell r="C365">
            <v>250</v>
          </cell>
          <cell r="D365">
            <v>150</v>
          </cell>
          <cell r="E365">
            <v>5</v>
          </cell>
          <cell r="F365">
            <v>5</v>
          </cell>
          <cell r="G365">
            <v>38.36</v>
          </cell>
          <cell r="H365">
            <v>30.11</v>
          </cell>
          <cell r="I365">
            <v>3304.18</v>
          </cell>
          <cell r="J365">
            <v>1507.95</v>
          </cell>
        </row>
        <row r="366">
          <cell r="A366">
            <v>354</v>
          </cell>
          <cell r="B366" t="str">
            <v>PT.350x150x7.0</v>
          </cell>
          <cell r="C366">
            <v>350</v>
          </cell>
          <cell r="D366">
            <v>150</v>
          </cell>
          <cell r="E366">
            <v>7</v>
          </cell>
          <cell r="F366">
            <v>7</v>
          </cell>
          <cell r="G366">
            <v>66.78</v>
          </cell>
          <cell r="H366">
            <v>52.42</v>
          </cell>
          <cell r="I366">
            <v>10222.35</v>
          </cell>
          <cell r="J366">
            <v>2732.02</v>
          </cell>
        </row>
        <row r="367">
          <cell r="A367">
            <v>355</v>
          </cell>
          <cell r="B367" t="str">
            <v>PT.400x200x9.0</v>
          </cell>
          <cell r="C367">
            <v>400</v>
          </cell>
          <cell r="D367">
            <v>200</v>
          </cell>
          <cell r="E367">
            <v>9</v>
          </cell>
          <cell r="F367">
            <v>9</v>
          </cell>
          <cell r="G367">
            <v>102.67</v>
          </cell>
          <cell r="H367">
            <v>80.599999999999994</v>
          </cell>
          <cell r="I367">
            <v>21303</v>
          </cell>
          <cell r="J367">
            <v>7274.28</v>
          </cell>
        </row>
        <row r="368">
          <cell r="A368">
            <v>356</v>
          </cell>
          <cell r="B368" t="str">
            <v>PT.400x200x9.0</v>
          </cell>
          <cell r="C368">
            <v>400</v>
          </cell>
          <cell r="D368">
            <v>200</v>
          </cell>
          <cell r="E368">
            <v>9</v>
          </cell>
          <cell r="F368">
            <v>9</v>
          </cell>
          <cell r="G368">
            <v>102.67</v>
          </cell>
          <cell r="H368">
            <v>80.599999999999994</v>
          </cell>
          <cell r="I368">
            <v>21303</v>
          </cell>
          <cell r="J368">
            <v>7274.28</v>
          </cell>
        </row>
        <row r="369">
          <cell r="A369">
            <v>357</v>
          </cell>
          <cell r="B369" t="str">
            <v>TB. Ø ½" x1.5</v>
          </cell>
          <cell r="C369">
            <v>2.0470000000000002</v>
          </cell>
          <cell r="D369">
            <v>2.0470000000000002</v>
          </cell>
          <cell r="E369">
            <v>1.5</v>
          </cell>
          <cell r="F369">
            <v>1.5</v>
          </cell>
          <cell r="G369">
            <v>0.89</v>
          </cell>
          <cell r="H369">
            <v>0.7</v>
          </cell>
          <cell r="I369">
            <v>0.4</v>
          </cell>
          <cell r="J369">
            <v>0.4</v>
          </cell>
        </row>
        <row r="370">
          <cell r="A370">
            <v>358</v>
          </cell>
          <cell r="B370" t="str">
            <v>TB. Ø ½" x2.5</v>
          </cell>
          <cell r="C370">
            <v>2.0699999999999998</v>
          </cell>
          <cell r="D370">
            <v>2.0699999999999998</v>
          </cell>
          <cell r="E370">
            <v>2.5</v>
          </cell>
          <cell r="F370">
            <v>2.5</v>
          </cell>
          <cell r="G370">
            <v>1.43</v>
          </cell>
          <cell r="H370">
            <v>1.1200000000000001</v>
          </cell>
          <cell r="I370">
            <v>0.6</v>
          </cell>
          <cell r="J370">
            <v>0.4</v>
          </cell>
        </row>
        <row r="371">
          <cell r="A371">
            <v>359</v>
          </cell>
          <cell r="B371" t="str">
            <v>TB. Ø 3/4" x1.5</v>
          </cell>
          <cell r="C371">
            <v>2.5830000000000002</v>
          </cell>
          <cell r="D371">
            <v>2.5830000000000002</v>
          </cell>
          <cell r="E371">
            <v>1.5</v>
          </cell>
          <cell r="F371">
            <v>1.5</v>
          </cell>
          <cell r="G371">
            <v>1.1499999999999999</v>
          </cell>
          <cell r="H371">
            <v>0.9</v>
          </cell>
          <cell r="I371">
            <v>0.85</v>
          </cell>
          <cell r="J371">
            <v>0.85</v>
          </cell>
        </row>
        <row r="372">
          <cell r="A372">
            <v>360</v>
          </cell>
          <cell r="B372" t="str">
            <v>TB. Ø 3/4" x2.5</v>
          </cell>
          <cell r="C372">
            <v>2.6110000000000002</v>
          </cell>
          <cell r="D372">
            <v>2.6110000000000002</v>
          </cell>
          <cell r="E372">
            <v>2.5</v>
          </cell>
          <cell r="F372">
            <v>2.5</v>
          </cell>
          <cell r="G372">
            <v>1.85</v>
          </cell>
          <cell r="H372">
            <v>1.46</v>
          </cell>
          <cell r="I372">
            <v>1.31</v>
          </cell>
          <cell r="J372">
            <v>1.31</v>
          </cell>
        </row>
        <row r="373">
          <cell r="A373">
            <v>361</v>
          </cell>
          <cell r="B373" t="str">
            <v>TB. Ø 1" x1.5</v>
          </cell>
          <cell r="C373">
            <v>3.2919999999999998</v>
          </cell>
          <cell r="D373">
            <v>3.2919999999999998</v>
          </cell>
          <cell r="E373">
            <v>1.5</v>
          </cell>
          <cell r="F373">
            <v>1.5</v>
          </cell>
          <cell r="G373">
            <v>1.48</v>
          </cell>
          <cell r="H373">
            <v>1.1599999999999999</v>
          </cell>
          <cell r="I373">
            <v>1.83</v>
          </cell>
          <cell r="J373">
            <v>1.83</v>
          </cell>
        </row>
        <row r="374">
          <cell r="A374">
            <v>362</v>
          </cell>
          <cell r="B374" t="str">
            <v>TB. Ø 1" x2.0</v>
          </cell>
          <cell r="C374">
            <v>3.2919999999999998</v>
          </cell>
          <cell r="D374">
            <v>3.2919999999999998</v>
          </cell>
          <cell r="E374">
            <v>2</v>
          </cell>
          <cell r="F374">
            <v>2</v>
          </cell>
          <cell r="G374">
            <v>1.94</v>
          </cell>
          <cell r="H374">
            <v>1.53</v>
          </cell>
          <cell r="I374">
            <v>2.33</v>
          </cell>
          <cell r="J374">
            <v>2.33</v>
          </cell>
        </row>
        <row r="375">
          <cell r="A375">
            <v>363</v>
          </cell>
          <cell r="B375" t="str">
            <v>TB. Ø 1" x2.5</v>
          </cell>
          <cell r="C375">
            <v>3.2919999999999998</v>
          </cell>
          <cell r="D375">
            <v>3.2919999999999998</v>
          </cell>
          <cell r="E375">
            <v>2.5</v>
          </cell>
          <cell r="F375">
            <v>2.5</v>
          </cell>
          <cell r="G375">
            <v>2.39</v>
          </cell>
          <cell r="H375">
            <v>1.88</v>
          </cell>
          <cell r="I375">
            <v>2.78</v>
          </cell>
          <cell r="J375">
            <v>2.78</v>
          </cell>
        </row>
        <row r="376">
          <cell r="A376">
            <v>364</v>
          </cell>
          <cell r="B376" t="str">
            <v>TB. Ø 1¼" x1.5</v>
          </cell>
          <cell r="C376">
            <v>4.2240000000000002</v>
          </cell>
          <cell r="D376">
            <v>4.2240000000000002</v>
          </cell>
          <cell r="E376">
            <v>1.5</v>
          </cell>
          <cell r="F376">
            <v>1.5</v>
          </cell>
          <cell r="G376">
            <v>1.92</v>
          </cell>
          <cell r="H376">
            <v>1.51</v>
          </cell>
          <cell r="I376">
            <v>3.99</v>
          </cell>
          <cell r="J376">
            <v>3.99</v>
          </cell>
        </row>
        <row r="377">
          <cell r="A377">
            <v>365</v>
          </cell>
          <cell r="B377" t="str">
            <v>TB. Ø 1¼" x2.5</v>
          </cell>
          <cell r="C377">
            <v>4.16</v>
          </cell>
          <cell r="D377">
            <v>4.16</v>
          </cell>
          <cell r="E377">
            <v>2.5</v>
          </cell>
          <cell r="F377">
            <v>2.5</v>
          </cell>
          <cell r="G377">
            <v>3.07</v>
          </cell>
          <cell r="H377">
            <v>2.41</v>
          </cell>
          <cell r="I377">
            <v>5.89</v>
          </cell>
          <cell r="J377">
            <v>5.89</v>
          </cell>
        </row>
        <row r="378">
          <cell r="A378">
            <v>366</v>
          </cell>
          <cell r="B378" t="str">
            <v>TB. Ø 1¼" x3.0</v>
          </cell>
          <cell r="C378">
            <v>4.2240000000000002</v>
          </cell>
          <cell r="D378">
            <v>4.2240000000000002</v>
          </cell>
          <cell r="E378">
            <v>3</v>
          </cell>
          <cell r="F378">
            <v>3</v>
          </cell>
          <cell r="G378">
            <v>3.7</v>
          </cell>
          <cell r="H378">
            <v>2.9</v>
          </cell>
          <cell r="I378">
            <v>7.16</v>
          </cell>
          <cell r="J378">
            <v>7.16</v>
          </cell>
        </row>
        <row r="379">
          <cell r="A379">
            <v>367</v>
          </cell>
          <cell r="B379" t="str">
            <v>TB. Ø 1½" x1.5</v>
          </cell>
          <cell r="C379">
            <v>4.8259999999999996</v>
          </cell>
          <cell r="D379">
            <v>4.8259999999999996</v>
          </cell>
          <cell r="E379">
            <v>1.5</v>
          </cell>
          <cell r="F379">
            <v>1.5</v>
          </cell>
          <cell r="G379">
            <v>2.2999999999999998</v>
          </cell>
          <cell r="H379">
            <v>1.67</v>
          </cell>
          <cell r="I379">
            <v>6.03</v>
          </cell>
          <cell r="J379">
            <v>6.03</v>
          </cell>
        </row>
        <row r="380">
          <cell r="A380">
            <v>368</v>
          </cell>
          <cell r="B380" t="str">
            <v>TB. Ø 1½" x2.5</v>
          </cell>
          <cell r="C380">
            <v>4.7880000000000003</v>
          </cell>
          <cell r="D380">
            <v>4.7880000000000003</v>
          </cell>
          <cell r="E380">
            <v>2.5</v>
          </cell>
          <cell r="F380">
            <v>2.5</v>
          </cell>
          <cell r="G380">
            <v>3.56</v>
          </cell>
          <cell r="H380">
            <v>2.8</v>
          </cell>
          <cell r="I380">
            <v>9.1999999999999993</v>
          </cell>
          <cell r="J380">
            <v>9.1999999999999993</v>
          </cell>
        </row>
        <row r="381">
          <cell r="A381">
            <v>369</v>
          </cell>
          <cell r="B381" t="str">
            <v>TB. Ø 1½" x3.0</v>
          </cell>
          <cell r="C381">
            <v>4.8259999999999996</v>
          </cell>
          <cell r="D381">
            <v>4.8259999999999996</v>
          </cell>
          <cell r="E381">
            <v>3</v>
          </cell>
          <cell r="F381">
            <v>3</v>
          </cell>
          <cell r="G381">
            <v>4.2699999999999996</v>
          </cell>
          <cell r="H381">
            <v>3.35</v>
          </cell>
          <cell r="I381">
            <v>10.97</v>
          </cell>
          <cell r="J381">
            <v>10.97</v>
          </cell>
        </row>
        <row r="382">
          <cell r="A382">
            <v>370</v>
          </cell>
          <cell r="B382" t="str">
            <v>TB. Ø 2" x1.5</v>
          </cell>
          <cell r="C382">
            <v>5.9939999999999998</v>
          </cell>
          <cell r="D382">
            <v>5.9939999999999998</v>
          </cell>
          <cell r="E382">
            <v>1.5</v>
          </cell>
          <cell r="F382">
            <v>1.5</v>
          </cell>
          <cell r="G382">
            <v>2.75</v>
          </cell>
          <cell r="H382">
            <v>2.16</v>
          </cell>
          <cell r="I382">
            <v>11.76</v>
          </cell>
          <cell r="J382">
            <v>11.76</v>
          </cell>
        </row>
        <row r="383">
          <cell r="A383">
            <v>371</v>
          </cell>
          <cell r="B383" t="str">
            <v>TB. Ø 2" x2.5</v>
          </cell>
          <cell r="C383">
            <v>5.9939999999999998</v>
          </cell>
          <cell r="D383">
            <v>5.9939999999999998</v>
          </cell>
          <cell r="E383">
            <v>2.5</v>
          </cell>
          <cell r="F383">
            <v>2.5</v>
          </cell>
          <cell r="G383">
            <v>4.51</v>
          </cell>
          <cell r="H383">
            <v>3.54</v>
          </cell>
          <cell r="I383">
            <v>18.64</v>
          </cell>
          <cell r="J383">
            <v>18.64</v>
          </cell>
        </row>
        <row r="384">
          <cell r="A384">
            <v>372</v>
          </cell>
          <cell r="B384" t="str">
            <v>TB. Ø 2" x3.5</v>
          </cell>
          <cell r="C384">
            <v>6.0330000000000004</v>
          </cell>
          <cell r="D384">
            <v>6.0330000000000004</v>
          </cell>
          <cell r="E384">
            <v>3.5</v>
          </cell>
          <cell r="F384">
            <v>3.5</v>
          </cell>
          <cell r="G384">
            <v>6.25</v>
          </cell>
          <cell r="H384">
            <v>4.91</v>
          </cell>
          <cell r="I384">
            <v>25.32</v>
          </cell>
          <cell r="J384">
            <v>25.32</v>
          </cell>
        </row>
        <row r="385">
          <cell r="A385">
            <v>373</v>
          </cell>
          <cell r="B385" t="str">
            <v>TB. Ø 2" x4.0</v>
          </cell>
          <cell r="C385">
            <v>6.0330000000000004</v>
          </cell>
          <cell r="D385">
            <v>6.0330000000000004</v>
          </cell>
          <cell r="E385">
            <v>4</v>
          </cell>
          <cell r="F385">
            <v>4</v>
          </cell>
          <cell r="G385">
            <v>7.08</v>
          </cell>
          <cell r="H385">
            <v>5.56</v>
          </cell>
          <cell r="I385">
            <v>28.22</v>
          </cell>
          <cell r="J385">
            <v>28.22</v>
          </cell>
        </row>
        <row r="386">
          <cell r="A386">
            <v>374</v>
          </cell>
          <cell r="B386" t="str">
            <v>TB. Ø 2½" x2.0</v>
          </cell>
          <cell r="C386">
            <v>7.2389999999999999</v>
          </cell>
          <cell r="D386">
            <v>7.2389999999999999</v>
          </cell>
          <cell r="E386">
            <v>2</v>
          </cell>
          <cell r="F386">
            <v>2</v>
          </cell>
          <cell r="G386">
            <v>4.2</v>
          </cell>
          <cell r="H386">
            <v>3.47</v>
          </cell>
          <cell r="I386">
            <v>27.41</v>
          </cell>
          <cell r="J386">
            <v>27.41</v>
          </cell>
        </row>
        <row r="387">
          <cell r="A387">
            <v>375</v>
          </cell>
          <cell r="B387" t="str">
            <v>TB. Ø 2½" x3.0</v>
          </cell>
          <cell r="C387">
            <v>7.2389999999999999</v>
          </cell>
          <cell r="D387">
            <v>7.2389999999999999</v>
          </cell>
          <cell r="E387">
            <v>3</v>
          </cell>
          <cell r="F387">
            <v>3</v>
          </cell>
          <cell r="G387">
            <v>6.54</v>
          </cell>
          <cell r="H387">
            <v>5.13</v>
          </cell>
          <cell r="I387">
            <v>39.44</v>
          </cell>
          <cell r="J387">
            <v>39.44</v>
          </cell>
        </row>
        <row r="388">
          <cell r="A388">
            <v>376</v>
          </cell>
          <cell r="B388" t="str">
            <v>TB. Ø 2½" x4.0</v>
          </cell>
          <cell r="C388">
            <v>7.2389999999999999</v>
          </cell>
          <cell r="D388">
            <v>7.2389999999999999</v>
          </cell>
          <cell r="E388">
            <v>4</v>
          </cell>
          <cell r="F388">
            <v>4</v>
          </cell>
          <cell r="G388">
            <v>8.59</v>
          </cell>
          <cell r="H388">
            <v>6.75</v>
          </cell>
          <cell r="I388">
            <v>50.42</v>
          </cell>
          <cell r="J388">
            <v>50.42</v>
          </cell>
        </row>
        <row r="389">
          <cell r="A389">
            <v>377</v>
          </cell>
          <cell r="B389" t="str">
            <v>TB. Ø 2½" x5.0</v>
          </cell>
          <cell r="C389">
            <v>7.3029999999999999</v>
          </cell>
          <cell r="D389">
            <v>7.3029999999999999</v>
          </cell>
          <cell r="E389">
            <v>5</v>
          </cell>
          <cell r="F389">
            <v>5</v>
          </cell>
          <cell r="G389">
            <v>11.03</v>
          </cell>
          <cell r="H389">
            <v>8.66</v>
          </cell>
          <cell r="I389">
            <v>62.15</v>
          </cell>
          <cell r="J389">
            <v>62.15</v>
          </cell>
        </row>
        <row r="390">
          <cell r="A390">
            <v>378</v>
          </cell>
          <cell r="B390" t="str">
            <v>TB. Ø 3" x2.0</v>
          </cell>
          <cell r="C390">
            <v>8.8239999999999998</v>
          </cell>
          <cell r="D390">
            <v>8.8239999999999998</v>
          </cell>
          <cell r="E390">
            <v>2</v>
          </cell>
          <cell r="F390">
            <v>2</v>
          </cell>
          <cell r="G390">
            <v>5.5</v>
          </cell>
          <cell r="H390">
            <v>4.32</v>
          </cell>
          <cell r="I390">
            <v>50.4</v>
          </cell>
          <cell r="J390">
            <v>50.4</v>
          </cell>
        </row>
        <row r="391">
          <cell r="A391">
            <v>379</v>
          </cell>
          <cell r="B391" t="str">
            <v>TB. Ø 3" x2.5</v>
          </cell>
          <cell r="C391">
            <v>8.8239999999999998</v>
          </cell>
          <cell r="D391">
            <v>8.8239999999999998</v>
          </cell>
          <cell r="E391">
            <v>2.5</v>
          </cell>
          <cell r="F391">
            <v>2.5</v>
          </cell>
          <cell r="G391">
            <v>6.73</v>
          </cell>
          <cell r="H391">
            <v>5.29</v>
          </cell>
          <cell r="I391">
            <v>61.93</v>
          </cell>
          <cell r="J391">
            <v>61.93</v>
          </cell>
        </row>
        <row r="392">
          <cell r="A392">
            <v>380</v>
          </cell>
          <cell r="B392" t="str">
            <v>TB. Ø 3" x3.0</v>
          </cell>
          <cell r="C392">
            <v>8.8239999999999998</v>
          </cell>
          <cell r="D392">
            <v>8.8239999999999998</v>
          </cell>
          <cell r="E392">
            <v>3</v>
          </cell>
          <cell r="F392">
            <v>3</v>
          </cell>
          <cell r="G392">
            <v>8.0299999999999994</v>
          </cell>
          <cell r="H392">
            <v>6.31</v>
          </cell>
          <cell r="I392">
            <v>73.05</v>
          </cell>
          <cell r="J392">
            <v>73.05</v>
          </cell>
        </row>
        <row r="393">
          <cell r="A393">
            <v>381</v>
          </cell>
          <cell r="B393" t="str">
            <v>TB. Ø 3" x4.0</v>
          </cell>
          <cell r="C393">
            <v>8.8239999999999998</v>
          </cell>
          <cell r="D393">
            <v>8.8239999999999998</v>
          </cell>
          <cell r="E393">
            <v>4</v>
          </cell>
          <cell r="F393">
            <v>4</v>
          </cell>
          <cell r="G393">
            <v>10.59</v>
          </cell>
          <cell r="H393">
            <v>8.31</v>
          </cell>
          <cell r="I393">
            <v>94.11</v>
          </cell>
          <cell r="J393">
            <v>94.11</v>
          </cell>
        </row>
        <row r="394">
          <cell r="A394">
            <v>382</v>
          </cell>
          <cell r="B394" t="str">
            <v>TB. Ø 3" x5.5</v>
          </cell>
          <cell r="C394">
            <v>8.89</v>
          </cell>
          <cell r="D394">
            <v>8.89</v>
          </cell>
          <cell r="E394">
            <v>5.5</v>
          </cell>
          <cell r="F394">
            <v>5.5</v>
          </cell>
          <cell r="G394">
            <v>14.41</v>
          </cell>
          <cell r="H394">
            <v>11.31</v>
          </cell>
          <cell r="I394">
            <v>125.84</v>
          </cell>
          <cell r="J394">
            <v>125.84</v>
          </cell>
        </row>
        <row r="395">
          <cell r="A395">
            <v>383</v>
          </cell>
          <cell r="B395" t="str">
            <v>TB. Ø 3" x6.35</v>
          </cell>
          <cell r="C395">
            <v>8.89</v>
          </cell>
          <cell r="D395">
            <v>8.89</v>
          </cell>
          <cell r="E395">
            <v>6.35</v>
          </cell>
          <cell r="F395">
            <v>6.35</v>
          </cell>
          <cell r="G395">
            <v>16.47</v>
          </cell>
          <cell r="H395">
            <v>12.93</v>
          </cell>
          <cell r="I395">
            <v>141.11000000000001</v>
          </cell>
          <cell r="J395">
            <v>141.11000000000001</v>
          </cell>
        </row>
        <row r="396">
          <cell r="A396">
            <v>384</v>
          </cell>
          <cell r="B396" t="str">
            <v>TB. Ø 4" x2.0</v>
          </cell>
          <cell r="C396">
            <v>11.349</v>
          </cell>
          <cell r="D396">
            <v>11.349</v>
          </cell>
          <cell r="E396">
            <v>2</v>
          </cell>
          <cell r="F396">
            <v>2</v>
          </cell>
          <cell r="G396">
            <v>7.11</v>
          </cell>
          <cell r="H396">
            <v>5.58</v>
          </cell>
          <cell r="I396">
            <v>108.88</v>
          </cell>
          <cell r="J396">
            <v>108.88</v>
          </cell>
        </row>
        <row r="397">
          <cell r="A397">
            <v>385</v>
          </cell>
          <cell r="B397" t="str">
            <v>TB. Ø 4" x3.0</v>
          </cell>
          <cell r="C397">
            <v>11.349</v>
          </cell>
          <cell r="D397">
            <v>11.349</v>
          </cell>
          <cell r="E397">
            <v>3</v>
          </cell>
          <cell r="F397">
            <v>3</v>
          </cell>
          <cell r="G397">
            <v>10.41</v>
          </cell>
          <cell r="H397">
            <v>8.17</v>
          </cell>
          <cell r="I397">
            <v>159.03</v>
          </cell>
          <cell r="J397">
            <v>159.03</v>
          </cell>
        </row>
        <row r="398">
          <cell r="A398">
            <v>386</v>
          </cell>
          <cell r="B398" t="str">
            <v>TB. Ø 4" x4.0</v>
          </cell>
          <cell r="C398">
            <v>11.349</v>
          </cell>
          <cell r="D398">
            <v>11.349</v>
          </cell>
          <cell r="E398">
            <v>4</v>
          </cell>
          <cell r="F398">
            <v>4</v>
          </cell>
          <cell r="G398">
            <v>13.76</v>
          </cell>
          <cell r="H398">
            <v>10.8</v>
          </cell>
          <cell r="I398">
            <v>206.45</v>
          </cell>
          <cell r="J398">
            <v>206.45</v>
          </cell>
        </row>
        <row r="399">
          <cell r="A399">
            <v>387</v>
          </cell>
          <cell r="B399" t="str">
            <v>TB. Ø 4" x6.0</v>
          </cell>
          <cell r="C399">
            <v>11.43</v>
          </cell>
          <cell r="D399">
            <v>11.43</v>
          </cell>
          <cell r="E399">
            <v>6</v>
          </cell>
          <cell r="F399">
            <v>6</v>
          </cell>
          <cell r="G399">
            <v>20.41</v>
          </cell>
          <cell r="H399">
            <v>16.03</v>
          </cell>
          <cell r="I399">
            <v>300.20999999999998</v>
          </cell>
          <cell r="J399">
            <v>300.20999999999998</v>
          </cell>
        </row>
        <row r="400">
          <cell r="A400">
            <v>388</v>
          </cell>
          <cell r="B400" t="str">
            <v>TB. Ø 5" x4.0</v>
          </cell>
          <cell r="C400">
            <v>12.7</v>
          </cell>
          <cell r="D400">
            <v>12.7</v>
          </cell>
          <cell r="E400">
            <v>4</v>
          </cell>
          <cell r="F400">
            <v>4</v>
          </cell>
          <cell r="G400">
            <v>15.46</v>
          </cell>
          <cell r="H400">
            <v>12.1</v>
          </cell>
          <cell r="I400">
            <v>292.61</v>
          </cell>
          <cell r="J400">
            <v>292.61</v>
          </cell>
        </row>
        <row r="401">
          <cell r="A401">
            <v>389</v>
          </cell>
          <cell r="B401" t="str">
            <v>TB. Ø 6" x5.0</v>
          </cell>
          <cell r="C401">
            <v>16.829999999999998</v>
          </cell>
          <cell r="D401">
            <v>16.829999999999998</v>
          </cell>
          <cell r="E401">
            <v>5</v>
          </cell>
          <cell r="F401">
            <v>5</v>
          </cell>
          <cell r="G401">
            <v>25.65</v>
          </cell>
          <cell r="H401">
            <v>20.14</v>
          </cell>
          <cell r="I401">
            <v>855.85</v>
          </cell>
          <cell r="J401">
            <v>855.85</v>
          </cell>
        </row>
        <row r="402">
          <cell r="A402">
            <v>390</v>
          </cell>
          <cell r="B402" t="str">
            <v>TB. Ø 6" x6.0</v>
          </cell>
          <cell r="C402">
            <v>16.829999999999998</v>
          </cell>
          <cell r="D402">
            <v>16.829999999999998</v>
          </cell>
          <cell r="E402">
            <v>6</v>
          </cell>
          <cell r="F402">
            <v>6</v>
          </cell>
          <cell r="G402">
            <v>30.59</v>
          </cell>
          <cell r="H402">
            <v>24.02</v>
          </cell>
          <cell r="I402">
            <v>1008.69</v>
          </cell>
          <cell r="J402">
            <v>1008.69</v>
          </cell>
        </row>
        <row r="403">
          <cell r="A403">
            <v>391</v>
          </cell>
          <cell r="B403" t="str">
            <v>TB. Ø 6" x7.11</v>
          </cell>
          <cell r="C403">
            <v>16.829999999999998</v>
          </cell>
          <cell r="D403">
            <v>16.829999999999998</v>
          </cell>
          <cell r="E403">
            <v>7.11</v>
          </cell>
          <cell r="F403">
            <v>7.11</v>
          </cell>
          <cell r="G403">
            <v>36.01</v>
          </cell>
          <cell r="H403">
            <v>28.27</v>
          </cell>
          <cell r="I403">
            <v>1171.9100000000001</v>
          </cell>
          <cell r="J403">
            <v>1171.9100000000001</v>
          </cell>
        </row>
        <row r="404">
          <cell r="A404">
            <v>392</v>
          </cell>
          <cell r="B404" t="str">
            <v>TB. Ø 8" x5.0</v>
          </cell>
          <cell r="C404">
            <v>21.91</v>
          </cell>
          <cell r="D404">
            <v>21.91</v>
          </cell>
          <cell r="E404">
            <v>5</v>
          </cell>
          <cell r="F404">
            <v>5</v>
          </cell>
          <cell r="G404">
            <v>33.630000000000003</v>
          </cell>
          <cell r="H404">
            <v>26.4</v>
          </cell>
          <cell r="I404">
            <v>1928.04</v>
          </cell>
          <cell r="J404">
            <v>1928.04</v>
          </cell>
        </row>
        <row r="405">
          <cell r="A405">
            <v>393</v>
          </cell>
          <cell r="B405" t="str">
            <v>TB. Ø 8" x8.18</v>
          </cell>
          <cell r="C405">
            <v>21.91</v>
          </cell>
          <cell r="D405">
            <v>21.91</v>
          </cell>
          <cell r="E405">
            <v>8.18</v>
          </cell>
          <cell r="F405">
            <v>8.18</v>
          </cell>
          <cell r="G405">
            <v>54.2</v>
          </cell>
          <cell r="H405">
            <v>42.54</v>
          </cell>
          <cell r="I405">
            <v>3018.3</v>
          </cell>
          <cell r="J405">
            <v>3018.3</v>
          </cell>
        </row>
        <row r="406">
          <cell r="A406">
            <v>394</v>
          </cell>
          <cell r="B406" t="str">
            <v>PHR C100x50x1.2</v>
          </cell>
          <cell r="C406">
            <v>100</v>
          </cell>
          <cell r="D406">
            <v>50</v>
          </cell>
          <cell r="E406">
            <v>1.2</v>
          </cell>
          <cell r="G406">
            <v>2.69</v>
          </cell>
          <cell r="H406">
            <v>2.12</v>
          </cell>
          <cell r="I406">
            <v>43.46</v>
          </cell>
          <cell r="J406">
            <v>9.9499999999999993</v>
          </cell>
        </row>
        <row r="407">
          <cell r="A407">
            <v>395</v>
          </cell>
          <cell r="B407" t="str">
            <v>PHR C100x50x1.5</v>
          </cell>
          <cell r="C407">
            <v>100</v>
          </cell>
          <cell r="D407">
            <v>50</v>
          </cell>
          <cell r="E407">
            <v>1.5</v>
          </cell>
          <cell r="G407">
            <v>3.32</v>
          </cell>
          <cell r="H407">
            <v>2.62</v>
          </cell>
          <cell r="I407">
            <v>53.2</v>
          </cell>
          <cell r="J407">
            <v>12.08</v>
          </cell>
        </row>
        <row r="408">
          <cell r="A408">
            <v>396</v>
          </cell>
          <cell r="B408" t="str">
            <v>PHR C100x50x2.0</v>
          </cell>
          <cell r="C408">
            <v>100</v>
          </cell>
          <cell r="D408">
            <v>50</v>
          </cell>
          <cell r="E408">
            <v>2</v>
          </cell>
          <cell r="G408">
            <v>4.3499999999999996</v>
          </cell>
          <cell r="H408">
            <v>3.42</v>
          </cell>
          <cell r="I408">
            <v>68.430000000000007</v>
          </cell>
          <cell r="J408">
            <v>15.3</v>
          </cell>
        </row>
        <row r="409">
          <cell r="A409">
            <v>397</v>
          </cell>
          <cell r="B409" t="str">
            <v>PHR C100x50x2.5</v>
          </cell>
          <cell r="C409">
            <v>100</v>
          </cell>
          <cell r="D409">
            <v>50</v>
          </cell>
          <cell r="E409">
            <v>2.5</v>
          </cell>
          <cell r="G409">
            <v>5.33</v>
          </cell>
          <cell r="H409">
            <v>4.2</v>
          </cell>
          <cell r="I409">
            <v>82.45</v>
          </cell>
          <cell r="J409">
            <v>18.14</v>
          </cell>
        </row>
        <row r="410">
          <cell r="A410">
            <v>398</v>
          </cell>
          <cell r="B410" t="str">
            <v>PHR C150x50x1.5</v>
          </cell>
          <cell r="C410">
            <v>150</v>
          </cell>
          <cell r="D410">
            <v>50</v>
          </cell>
          <cell r="E410">
            <v>1.5</v>
          </cell>
          <cell r="G410">
            <v>4.07</v>
          </cell>
          <cell r="H410">
            <v>3.21</v>
          </cell>
          <cell r="I410">
            <v>137.19</v>
          </cell>
          <cell r="J410">
            <v>13.85</v>
          </cell>
        </row>
        <row r="411">
          <cell r="A411">
            <v>399</v>
          </cell>
          <cell r="B411" t="str">
            <v>PHR C150x50x2.0</v>
          </cell>
          <cell r="C411">
            <v>150</v>
          </cell>
          <cell r="D411">
            <v>50</v>
          </cell>
          <cell r="E411">
            <v>2</v>
          </cell>
          <cell r="G411">
            <v>5.35</v>
          </cell>
          <cell r="H411">
            <v>4.21</v>
          </cell>
          <cell r="I411">
            <v>177.61</v>
          </cell>
          <cell r="J411">
            <v>17.57</v>
          </cell>
        </row>
        <row r="412">
          <cell r="A412">
            <v>400</v>
          </cell>
          <cell r="B412" t="str">
            <v>PHR C150x50x2.5</v>
          </cell>
          <cell r="C412">
            <v>150</v>
          </cell>
          <cell r="D412">
            <v>50</v>
          </cell>
          <cell r="E412">
            <v>2.5</v>
          </cell>
          <cell r="G412">
            <v>6.58</v>
          </cell>
          <cell r="H412">
            <v>5.18</v>
          </cell>
          <cell r="I412">
            <v>215.42</v>
          </cell>
          <cell r="J412">
            <v>20.86</v>
          </cell>
        </row>
        <row r="413">
          <cell r="A413">
            <v>401</v>
          </cell>
          <cell r="B413" t="str">
            <v>PHR C150x75x1.2</v>
          </cell>
          <cell r="C413">
            <v>150</v>
          </cell>
          <cell r="D413">
            <v>75</v>
          </cell>
          <cell r="E413">
            <v>1.2</v>
          </cell>
          <cell r="G413">
            <v>4.08</v>
          </cell>
          <cell r="H413">
            <v>3.21</v>
          </cell>
          <cell r="I413">
            <v>150.49</v>
          </cell>
          <cell r="J413">
            <v>34.659999999999997</v>
          </cell>
        </row>
        <row r="414">
          <cell r="A414">
            <v>402</v>
          </cell>
          <cell r="B414" t="str">
            <v>PHR C150x75x1.5</v>
          </cell>
          <cell r="C414">
            <v>150</v>
          </cell>
          <cell r="D414">
            <v>75</v>
          </cell>
          <cell r="E414">
            <v>1.5</v>
          </cell>
          <cell r="G414">
            <v>5.0599999999999996</v>
          </cell>
          <cell r="H414">
            <v>3.98</v>
          </cell>
          <cell r="I414">
            <v>185.55</v>
          </cell>
          <cell r="J414">
            <v>42.49</v>
          </cell>
        </row>
        <row r="415">
          <cell r="A415">
            <v>403</v>
          </cell>
          <cell r="B415" t="str">
            <v>PHR C150x75x2.0</v>
          </cell>
          <cell r="C415">
            <v>150</v>
          </cell>
          <cell r="D415">
            <v>75</v>
          </cell>
          <cell r="E415">
            <v>2</v>
          </cell>
          <cell r="G415">
            <v>6.67</v>
          </cell>
          <cell r="H415">
            <v>5.25</v>
          </cell>
          <cell r="I415">
            <v>241.72</v>
          </cell>
          <cell r="J415">
            <v>54.81</v>
          </cell>
        </row>
        <row r="416">
          <cell r="A416">
            <v>404</v>
          </cell>
          <cell r="B416" t="str">
            <v>PHR C150x75x2.5</v>
          </cell>
          <cell r="C416">
            <v>150</v>
          </cell>
          <cell r="D416">
            <v>75</v>
          </cell>
          <cell r="E416">
            <v>2.5</v>
          </cell>
          <cell r="G416">
            <v>8.23</v>
          </cell>
          <cell r="H416">
            <v>6.48</v>
          </cell>
          <cell r="I416">
            <v>295.08999999999997</v>
          </cell>
          <cell r="J416">
            <v>66.239999999999995</v>
          </cell>
        </row>
        <row r="417">
          <cell r="A417">
            <v>405</v>
          </cell>
          <cell r="B417" t="str">
            <v>PHR C200x50x1.5</v>
          </cell>
          <cell r="C417">
            <v>200</v>
          </cell>
          <cell r="D417">
            <v>50</v>
          </cell>
          <cell r="E417">
            <v>1.5</v>
          </cell>
          <cell r="G417">
            <v>4.82</v>
          </cell>
          <cell r="H417">
            <v>3.8</v>
          </cell>
          <cell r="I417">
            <v>272.12</v>
          </cell>
          <cell r="J417">
            <v>15.07</v>
          </cell>
        </row>
        <row r="418">
          <cell r="A418">
            <v>406</v>
          </cell>
          <cell r="B418" t="str">
            <v>PHR C200x50x2.0</v>
          </cell>
          <cell r="C418">
            <v>200</v>
          </cell>
          <cell r="D418">
            <v>50</v>
          </cell>
          <cell r="E418">
            <v>2</v>
          </cell>
          <cell r="G418">
            <v>6.35</v>
          </cell>
          <cell r="H418">
            <v>5</v>
          </cell>
          <cell r="I418">
            <v>353.67</v>
          </cell>
          <cell r="J418">
            <v>19.13</v>
          </cell>
        </row>
        <row r="419">
          <cell r="A419">
            <v>407</v>
          </cell>
          <cell r="B419" t="str">
            <v>PHR C200x50x2.5</v>
          </cell>
          <cell r="C419">
            <v>200</v>
          </cell>
          <cell r="D419">
            <v>50</v>
          </cell>
          <cell r="E419">
            <v>2.5</v>
          </cell>
          <cell r="G419">
            <v>7.83</v>
          </cell>
          <cell r="H419">
            <v>6.16</v>
          </cell>
          <cell r="I419">
            <v>430.7</v>
          </cell>
          <cell r="J419">
            <v>22.72</v>
          </cell>
        </row>
        <row r="420">
          <cell r="A420">
            <v>408</v>
          </cell>
          <cell r="B420" t="str">
            <v>PHR C200x75x1.5</v>
          </cell>
          <cell r="C420">
            <v>200</v>
          </cell>
          <cell r="D420">
            <v>75</v>
          </cell>
          <cell r="E420">
            <v>1.5</v>
          </cell>
          <cell r="G420">
            <v>5.81</v>
          </cell>
          <cell r="H420">
            <v>4.58</v>
          </cell>
          <cell r="I420">
            <v>360.99</v>
          </cell>
          <cell r="J420">
            <v>46.86</v>
          </cell>
        </row>
        <row r="421">
          <cell r="A421">
            <v>409</v>
          </cell>
          <cell r="B421" t="str">
            <v>PHR C200x75x2.0</v>
          </cell>
          <cell r="C421">
            <v>200</v>
          </cell>
          <cell r="D421">
            <v>75</v>
          </cell>
          <cell r="E421">
            <v>2</v>
          </cell>
          <cell r="G421">
            <v>7.67</v>
          </cell>
          <cell r="H421">
            <v>6.03</v>
          </cell>
          <cell r="I421">
            <v>471.67</v>
          </cell>
          <cell r="J421">
            <v>60.49</v>
          </cell>
        </row>
        <row r="422">
          <cell r="A422">
            <v>410</v>
          </cell>
          <cell r="B422" t="str">
            <v>PHR C200x75x2.5</v>
          </cell>
          <cell r="C422">
            <v>200</v>
          </cell>
          <cell r="D422">
            <v>75</v>
          </cell>
          <cell r="E422">
            <v>2.5</v>
          </cell>
          <cell r="G422">
            <v>9.48</v>
          </cell>
          <cell r="H422">
            <v>7.46</v>
          </cell>
          <cell r="I422">
            <v>577.58000000000004</v>
          </cell>
          <cell r="J422">
            <v>73.16</v>
          </cell>
        </row>
        <row r="423">
          <cell r="A423">
            <v>411</v>
          </cell>
          <cell r="B423" t="str">
            <v>PHR C200x75x3.0</v>
          </cell>
          <cell r="C423">
            <v>200</v>
          </cell>
          <cell r="D423">
            <v>75</v>
          </cell>
          <cell r="E423">
            <v>3</v>
          </cell>
          <cell r="G423">
            <v>11.25</v>
          </cell>
          <cell r="H423">
            <v>8.86</v>
          </cell>
          <cell r="I423">
            <v>678.75</v>
          </cell>
          <cell r="J423">
            <v>84.87</v>
          </cell>
        </row>
        <row r="424">
          <cell r="A424">
            <v>412</v>
          </cell>
          <cell r="B424" t="str">
            <v>PHR C250x85x1.5</v>
          </cell>
          <cell r="C424">
            <v>250</v>
          </cell>
          <cell r="D424">
            <v>85</v>
          </cell>
          <cell r="E424">
            <v>1.5</v>
          </cell>
          <cell r="G424">
            <v>7.01</v>
          </cell>
          <cell r="H424">
            <v>5.52</v>
          </cell>
          <cell r="I424">
            <v>669.71</v>
          </cell>
          <cell r="J424">
            <v>72.900000000000006</v>
          </cell>
        </row>
        <row r="425">
          <cell r="A425">
            <v>413</v>
          </cell>
          <cell r="B425" t="str">
            <v>PHR C250x85x2.0</v>
          </cell>
          <cell r="C425">
            <v>250</v>
          </cell>
          <cell r="D425">
            <v>85</v>
          </cell>
          <cell r="E425">
            <v>2</v>
          </cell>
          <cell r="G425">
            <v>9.27</v>
          </cell>
          <cell r="H425">
            <v>7.29</v>
          </cell>
          <cell r="I425">
            <v>878.04</v>
          </cell>
          <cell r="J425">
            <v>94.56</v>
          </cell>
        </row>
        <row r="426">
          <cell r="A426">
            <v>414</v>
          </cell>
          <cell r="B426" t="str">
            <v>PHR C250x85x2.5</v>
          </cell>
          <cell r="C426">
            <v>250</v>
          </cell>
          <cell r="D426">
            <v>85</v>
          </cell>
          <cell r="E426">
            <v>2.5</v>
          </cell>
          <cell r="G426">
            <v>11.48</v>
          </cell>
          <cell r="H426">
            <v>9.0399999999999991</v>
          </cell>
          <cell r="I426">
            <v>1078.98</v>
          </cell>
          <cell r="J426">
            <v>114.92</v>
          </cell>
        </row>
        <row r="427">
          <cell r="A427">
            <v>415</v>
          </cell>
          <cell r="B427" t="str">
            <v>PHR C250x85x3.0</v>
          </cell>
          <cell r="C427">
            <v>250</v>
          </cell>
          <cell r="D427">
            <v>85</v>
          </cell>
          <cell r="E427">
            <v>3</v>
          </cell>
          <cell r="G427">
            <v>13.65</v>
          </cell>
          <cell r="H427">
            <v>10.75</v>
          </cell>
          <cell r="I427">
            <v>1272.57</v>
          </cell>
          <cell r="J427">
            <v>134</v>
          </cell>
        </row>
        <row r="428">
          <cell r="A428">
            <v>416</v>
          </cell>
          <cell r="B428" t="str">
            <v>PHR C300x85x1.5</v>
          </cell>
          <cell r="C428">
            <v>300</v>
          </cell>
          <cell r="D428">
            <v>85</v>
          </cell>
          <cell r="E428">
            <v>1.5</v>
          </cell>
          <cell r="G428">
            <v>7.76</v>
          </cell>
          <cell r="H428">
            <v>6.11</v>
          </cell>
          <cell r="I428">
            <v>1028.69</v>
          </cell>
          <cell r="J428">
            <v>77.069999999999993</v>
          </cell>
        </row>
        <row r="429">
          <cell r="A429">
            <v>417</v>
          </cell>
          <cell r="B429" t="str">
            <v>PHR C300x85x2.0</v>
          </cell>
          <cell r="C429">
            <v>300</v>
          </cell>
          <cell r="D429">
            <v>85</v>
          </cell>
          <cell r="E429">
            <v>2</v>
          </cell>
          <cell r="G429">
            <v>10.27</v>
          </cell>
          <cell r="H429">
            <v>8.08</v>
          </cell>
          <cell r="I429">
            <v>1350.58</v>
          </cell>
          <cell r="J429">
            <v>99.97</v>
          </cell>
        </row>
        <row r="430">
          <cell r="A430">
            <v>418</v>
          </cell>
          <cell r="B430" t="str">
            <v>PHR C300x85x2.5</v>
          </cell>
          <cell r="C430">
            <v>300</v>
          </cell>
          <cell r="D430">
            <v>85</v>
          </cell>
          <cell r="E430">
            <v>2.5</v>
          </cell>
          <cell r="G430">
            <v>12.73</v>
          </cell>
          <cell r="H430">
            <v>10.02</v>
          </cell>
          <cell r="I430">
            <v>1662.05</v>
          </cell>
          <cell r="J430">
            <v>121.51</v>
          </cell>
        </row>
        <row r="431">
          <cell r="A431">
            <v>419</v>
          </cell>
          <cell r="B431" t="str">
            <v>PHR C300x85x3.0</v>
          </cell>
          <cell r="C431">
            <v>300</v>
          </cell>
          <cell r="D431">
            <v>85</v>
          </cell>
          <cell r="E431">
            <v>3</v>
          </cell>
          <cell r="G431">
            <v>15.15</v>
          </cell>
          <cell r="H431">
            <v>11.93</v>
          </cell>
          <cell r="I431">
            <v>1963.14</v>
          </cell>
          <cell r="J431">
            <v>141.71</v>
          </cell>
        </row>
        <row r="432">
          <cell r="A432">
            <v>420</v>
          </cell>
          <cell r="B432" t="str">
            <v>PHR C350x85x2.0</v>
          </cell>
          <cell r="C432">
            <v>350</v>
          </cell>
          <cell r="D432">
            <v>85</v>
          </cell>
          <cell r="E432">
            <v>2</v>
          </cell>
          <cell r="G432">
            <v>11.27</v>
          </cell>
          <cell r="H432">
            <v>8.8699999999999992</v>
          </cell>
          <cell r="I432">
            <v>1951.54</v>
          </cell>
          <cell r="J432">
            <v>104.42</v>
          </cell>
        </row>
        <row r="433">
          <cell r="A433">
            <v>421</v>
          </cell>
          <cell r="B433" t="str">
            <v>PHR C350x85x2.5</v>
          </cell>
          <cell r="C433">
            <v>350</v>
          </cell>
          <cell r="D433">
            <v>85</v>
          </cell>
          <cell r="E433">
            <v>2.5</v>
          </cell>
          <cell r="G433">
            <v>13.98</v>
          </cell>
          <cell r="H433">
            <v>11</v>
          </cell>
          <cell r="I433">
            <v>2404.34</v>
          </cell>
          <cell r="J433">
            <v>126.93</v>
          </cell>
        </row>
        <row r="434">
          <cell r="A434">
            <v>422</v>
          </cell>
          <cell r="B434" t="str">
            <v>PHR C350x85x3.0</v>
          </cell>
          <cell r="C434">
            <v>350</v>
          </cell>
          <cell r="D434">
            <v>85</v>
          </cell>
          <cell r="E434">
            <v>3</v>
          </cell>
          <cell r="G434">
            <v>16.649999999999999</v>
          </cell>
          <cell r="H434">
            <v>13.11</v>
          </cell>
          <cell r="I434">
            <v>2843.22</v>
          </cell>
          <cell r="J434">
            <v>148.03</v>
          </cell>
        </row>
        <row r="435">
          <cell r="A435">
            <v>423</v>
          </cell>
          <cell r="B435" t="str">
            <v>PHR C400x85x2.0</v>
          </cell>
          <cell r="C435">
            <v>400</v>
          </cell>
          <cell r="D435">
            <v>85</v>
          </cell>
          <cell r="E435">
            <v>2</v>
          </cell>
          <cell r="G435">
            <v>12.27</v>
          </cell>
          <cell r="H435">
            <v>9.66</v>
          </cell>
          <cell r="I435">
            <v>2693.41</v>
          </cell>
          <cell r="J435">
            <v>108.15</v>
          </cell>
        </row>
        <row r="436">
          <cell r="A436">
            <v>424</v>
          </cell>
          <cell r="B436" t="str">
            <v>PHR C400x85x2.5</v>
          </cell>
          <cell r="C436">
            <v>400</v>
          </cell>
          <cell r="D436">
            <v>85</v>
          </cell>
          <cell r="E436">
            <v>2.5</v>
          </cell>
          <cell r="G436">
            <v>15.23</v>
          </cell>
          <cell r="H436">
            <v>11.99</v>
          </cell>
          <cell r="I436">
            <v>3321.49</v>
          </cell>
          <cell r="J436">
            <v>131.44999999999999</v>
          </cell>
        </row>
        <row r="437">
          <cell r="A437">
            <v>425</v>
          </cell>
          <cell r="B437" t="str">
            <v>PHR C400x85x3.0</v>
          </cell>
          <cell r="C437">
            <v>400</v>
          </cell>
          <cell r="D437">
            <v>85</v>
          </cell>
          <cell r="E437">
            <v>3</v>
          </cell>
          <cell r="G437">
            <v>18.149999999999999</v>
          </cell>
          <cell r="H437">
            <v>14.29</v>
          </cell>
          <cell r="I437">
            <v>3931.57</v>
          </cell>
          <cell r="J437">
            <v>153.31</v>
          </cell>
        </row>
        <row r="438">
          <cell r="A438">
            <v>426</v>
          </cell>
          <cell r="B438" t="str">
            <v>PHR C400x85x4.0</v>
          </cell>
          <cell r="C438">
            <v>400</v>
          </cell>
          <cell r="D438">
            <v>85</v>
          </cell>
          <cell r="E438">
            <v>4</v>
          </cell>
          <cell r="G438">
            <v>23.87</v>
          </cell>
          <cell r="H438">
            <v>18.79</v>
          </cell>
          <cell r="I438">
            <v>5098.01</v>
          </cell>
          <cell r="J438">
            <v>192.77</v>
          </cell>
        </row>
        <row r="439">
          <cell r="A439">
            <v>427</v>
          </cell>
          <cell r="B439" t="str">
            <v>PHR C450x85x2.0</v>
          </cell>
          <cell r="C439">
            <v>450</v>
          </cell>
          <cell r="D439">
            <v>85</v>
          </cell>
          <cell r="E439">
            <v>2</v>
          </cell>
          <cell r="G439">
            <v>13.27</v>
          </cell>
          <cell r="H439">
            <v>10.44</v>
          </cell>
          <cell r="I439">
            <v>3588.72</v>
          </cell>
          <cell r="J439">
            <v>111.31</v>
          </cell>
        </row>
        <row r="440">
          <cell r="A440">
            <v>428</v>
          </cell>
          <cell r="B440" t="str">
            <v>PHR C450x85x2.5</v>
          </cell>
          <cell r="C440">
            <v>450</v>
          </cell>
          <cell r="D440">
            <v>85</v>
          </cell>
          <cell r="E440">
            <v>2.5</v>
          </cell>
          <cell r="G440">
            <v>16.48</v>
          </cell>
          <cell r="H440">
            <v>12.97</v>
          </cell>
          <cell r="I440">
            <v>4429.13</v>
          </cell>
          <cell r="J440">
            <v>135.29</v>
          </cell>
        </row>
        <row r="441">
          <cell r="A441">
            <v>429</v>
          </cell>
          <cell r="B441" t="str">
            <v>PHR C450x85x3.0</v>
          </cell>
          <cell r="C441">
            <v>450</v>
          </cell>
          <cell r="D441">
            <v>85</v>
          </cell>
          <cell r="E441">
            <v>3</v>
          </cell>
          <cell r="G441">
            <v>19.649999999999999</v>
          </cell>
          <cell r="H441">
            <v>15.47</v>
          </cell>
          <cell r="I441">
            <v>5246.96</v>
          </cell>
          <cell r="J441">
            <v>157.78</v>
          </cell>
        </row>
        <row r="442">
          <cell r="A442">
            <v>430</v>
          </cell>
          <cell r="B442" t="str">
            <v>PHR C450x85x4.0</v>
          </cell>
          <cell r="C442">
            <v>450</v>
          </cell>
          <cell r="D442">
            <v>85</v>
          </cell>
          <cell r="E442">
            <v>4</v>
          </cell>
          <cell r="G442">
            <v>25.87</v>
          </cell>
          <cell r="H442">
            <v>20.36</v>
          </cell>
          <cell r="I442">
            <v>6815.96</v>
          </cell>
          <cell r="J442">
            <v>198.37</v>
          </cell>
        </row>
        <row r="443">
          <cell r="A443">
            <v>431</v>
          </cell>
          <cell r="B443" t="str">
            <v>PHR Z150x69x1.5</v>
          </cell>
          <cell r="C443">
            <v>150</v>
          </cell>
          <cell r="D443">
            <v>69</v>
          </cell>
          <cell r="E443">
            <v>1.5</v>
          </cell>
          <cell r="G443">
            <v>5.0199999999999996</v>
          </cell>
          <cell r="H443">
            <v>3.95</v>
          </cell>
          <cell r="I443">
            <v>184.82</v>
          </cell>
          <cell r="J443">
            <v>79.349999999999994</v>
          </cell>
        </row>
        <row r="444">
          <cell r="A444">
            <v>432</v>
          </cell>
          <cell r="B444" t="str">
            <v>PHR Z150x69x2.0</v>
          </cell>
          <cell r="C444">
            <v>150</v>
          </cell>
          <cell r="D444">
            <v>69</v>
          </cell>
          <cell r="E444">
            <v>2</v>
          </cell>
          <cell r="G444">
            <v>6.65</v>
          </cell>
          <cell r="H444">
            <v>5.23</v>
          </cell>
          <cell r="I444">
            <v>242.58</v>
          </cell>
          <cell r="J444">
            <v>104.18</v>
          </cell>
        </row>
        <row r="445">
          <cell r="A445">
            <v>433</v>
          </cell>
          <cell r="B445" t="str">
            <v>PHR Z150x69x2.5</v>
          </cell>
          <cell r="C445">
            <v>150</v>
          </cell>
          <cell r="D445">
            <v>69</v>
          </cell>
          <cell r="E445">
            <v>2.5</v>
          </cell>
          <cell r="G445">
            <v>8.26</v>
          </cell>
          <cell r="H445">
            <v>6.5</v>
          </cell>
          <cell r="I445">
            <v>298.44</v>
          </cell>
          <cell r="J445">
            <v>128.22</v>
          </cell>
        </row>
        <row r="446">
          <cell r="A446">
            <v>434</v>
          </cell>
          <cell r="B446" t="str">
            <v>PHR Z150x69x3.0</v>
          </cell>
          <cell r="C446">
            <v>150</v>
          </cell>
          <cell r="D446">
            <v>69</v>
          </cell>
          <cell r="E446">
            <v>3</v>
          </cell>
          <cell r="G446">
            <v>9.84</v>
          </cell>
          <cell r="H446">
            <v>7.74</v>
          </cell>
          <cell r="I446">
            <v>352.42</v>
          </cell>
          <cell r="J446">
            <v>151.49</v>
          </cell>
        </row>
        <row r="447">
          <cell r="A447">
            <v>435</v>
          </cell>
          <cell r="B447" t="str">
            <v>PHR Z200x69x1.5</v>
          </cell>
          <cell r="C447">
            <v>200</v>
          </cell>
          <cell r="D447">
            <v>69</v>
          </cell>
          <cell r="E447">
            <v>1.5</v>
          </cell>
          <cell r="G447">
            <v>5.77</v>
          </cell>
          <cell r="H447">
            <v>4.54</v>
          </cell>
          <cell r="I447">
            <v>359.2</v>
          </cell>
          <cell r="J447">
            <v>79.349999999999994</v>
          </cell>
        </row>
        <row r="448">
          <cell r="A448">
            <v>436</v>
          </cell>
          <cell r="B448" t="str">
            <v>PHR Z200x69x2.0</v>
          </cell>
          <cell r="C448">
            <v>200</v>
          </cell>
          <cell r="D448">
            <v>69</v>
          </cell>
          <cell r="E448">
            <v>2</v>
          </cell>
          <cell r="G448">
            <v>7.65</v>
          </cell>
          <cell r="H448">
            <v>6.02</v>
          </cell>
          <cell r="I448">
            <v>472.6</v>
          </cell>
          <cell r="J448">
            <v>104.18</v>
          </cell>
        </row>
        <row r="449">
          <cell r="A449">
            <v>437</v>
          </cell>
          <cell r="B449" t="str">
            <v>PHR Z200x69x2.5</v>
          </cell>
          <cell r="C449">
            <v>200</v>
          </cell>
          <cell r="D449">
            <v>69</v>
          </cell>
          <cell r="E449">
            <v>2.5</v>
          </cell>
          <cell r="G449">
            <v>9.51</v>
          </cell>
          <cell r="H449">
            <v>7.48</v>
          </cell>
          <cell r="I449">
            <v>582.87</v>
          </cell>
          <cell r="J449">
            <v>128.22</v>
          </cell>
        </row>
        <row r="450">
          <cell r="A450">
            <v>438</v>
          </cell>
          <cell r="B450" t="str">
            <v>PHR Z200x69x3.0</v>
          </cell>
          <cell r="C450">
            <v>200</v>
          </cell>
          <cell r="D450">
            <v>69</v>
          </cell>
          <cell r="E450">
            <v>3</v>
          </cell>
          <cell r="G450">
            <v>11.34</v>
          </cell>
          <cell r="H450">
            <v>8.92</v>
          </cell>
          <cell r="I450">
            <v>690.04</v>
          </cell>
          <cell r="J450">
            <v>151.49</v>
          </cell>
        </row>
        <row r="451">
          <cell r="A451">
            <v>439</v>
          </cell>
          <cell r="B451" t="str">
            <v>PHR Z250x79x1.5</v>
          </cell>
          <cell r="C451">
            <v>250</v>
          </cell>
          <cell r="D451">
            <v>79</v>
          </cell>
          <cell r="E451">
            <v>1.5</v>
          </cell>
          <cell r="G451">
            <v>6.97</v>
          </cell>
          <cell r="H451">
            <v>5.49</v>
          </cell>
          <cell r="I451">
            <v>668.2</v>
          </cell>
          <cell r="J451">
            <v>123.05</v>
          </cell>
        </row>
        <row r="452">
          <cell r="A452">
            <v>440</v>
          </cell>
          <cell r="B452" t="str">
            <v>PHR Z250x79x2.0</v>
          </cell>
          <cell r="C452">
            <v>250</v>
          </cell>
          <cell r="D452">
            <v>79</v>
          </cell>
          <cell r="E452">
            <v>2</v>
          </cell>
          <cell r="G452">
            <v>9.25</v>
          </cell>
          <cell r="H452">
            <v>7.28</v>
          </cell>
          <cell r="I452">
            <v>881.2</v>
          </cell>
          <cell r="J452">
            <v>161.9</v>
          </cell>
        </row>
        <row r="453">
          <cell r="A453">
            <v>441</v>
          </cell>
          <cell r="B453" t="str">
            <v>PHR Z250x79x2.5</v>
          </cell>
          <cell r="C453">
            <v>250</v>
          </cell>
          <cell r="D453">
            <v>79</v>
          </cell>
          <cell r="E453">
            <v>2.5</v>
          </cell>
          <cell r="G453">
            <v>11.51</v>
          </cell>
          <cell r="H453">
            <v>9.0500000000000007</v>
          </cell>
          <cell r="I453">
            <v>1089.3900000000001</v>
          </cell>
          <cell r="J453">
            <v>199.68</v>
          </cell>
        </row>
        <row r="454">
          <cell r="A454">
            <v>442</v>
          </cell>
          <cell r="B454" t="str">
            <v>PHR Z250x79x3.0</v>
          </cell>
          <cell r="C454">
            <v>250</v>
          </cell>
          <cell r="D454">
            <v>79</v>
          </cell>
          <cell r="E454">
            <v>3</v>
          </cell>
          <cell r="G454">
            <v>13.74</v>
          </cell>
          <cell r="H454">
            <v>10.81</v>
          </cell>
          <cell r="I454">
            <v>1292.8</v>
          </cell>
          <cell r="J454">
            <v>236.42</v>
          </cell>
        </row>
        <row r="455">
          <cell r="A455">
            <v>443</v>
          </cell>
          <cell r="B455" t="str">
            <v>PHR Z300x79x1.5</v>
          </cell>
          <cell r="C455">
            <v>300</v>
          </cell>
          <cell r="D455">
            <v>79</v>
          </cell>
          <cell r="E455">
            <v>1.5</v>
          </cell>
          <cell r="G455">
            <v>7.72</v>
          </cell>
          <cell r="H455">
            <v>6.08</v>
          </cell>
          <cell r="I455">
            <v>1025.58</v>
          </cell>
          <cell r="J455">
            <v>123.05</v>
          </cell>
        </row>
        <row r="456">
          <cell r="A456">
            <v>444</v>
          </cell>
          <cell r="B456" t="str">
            <v>PHR Z300x79x2.0</v>
          </cell>
          <cell r="C456">
            <v>300</v>
          </cell>
          <cell r="D456">
            <v>79</v>
          </cell>
          <cell r="E456">
            <v>2</v>
          </cell>
          <cell r="G456">
            <v>10.25</v>
          </cell>
          <cell r="H456">
            <v>8.07</v>
          </cell>
          <cell r="I456">
            <v>1353.99</v>
          </cell>
          <cell r="J456">
            <v>161.9</v>
          </cell>
        </row>
        <row r="457">
          <cell r="A457">
            <v>445</v>
          </cell>
          <cell r="B457" t="str">
            <v>PHR Z300x79x2.5</v>
          </cell>
          <cell r="C457">
            <v>300</v>
          </cell>
          <cell r="D457">
            <v>79</v>
          </cell>
          <cell r="E457">
            <v>2.5</v>
          </cell>
          <cell r="G457">
            <v>12.76</v>
          </cell>
          <cell r="H457">
            <v>10.039999999999999</v>
          </cell>
          <cell r="I457">
            <v>1675.72</v>
          </cell>
          <cell r="J457">
            <v>199.68</v>
          </cell>
        </row>
        <row r="458">
          <cell r="A458">
            <v>446</v>
          </cell>
          <cell r="B458" t="str">
            <v>PHR Z300x79x3.0</v>
          </cell>
          <cell r="C458">
            <v>300</v>
          </cell>
          <cell r="D458">
            <v>79</v>
          </cell>
          <cell r="E458">
            <v>3</v>
          </cell>
          <cell r="G458">
            <v>15.24</v>
          </cell>
          <cell r="H458">
            <v>11.99</v>
          </cell>
          <cell r="I458">
            <v>1990.81</v>
          </cell>
          <cell r="J458">
            <v>236.42</v>
          </cell>
        </row>
        <row r="459">
          <cell r="A459">
            <v>447</v>
          </cell>
          <cell r="B459" t="str">
            <v>PHR M150x75x1.5</v>
          </cell>
          <cell r="C459">
            <v>150</v>
          </cell>
          <cell r="D459">
            <v>75</v>
          </cell>
          <cell r="E459">
            <v>1.5</v>
          </cell>
          <cell r="G459">
            <v>5.22</v>
          </cell>
          <cell r="H459">
            <v>4.0999999999999996</v>
          </cell>
          <cell r="I459">
            <v>192.87</v>
          </cell>
          <cell r="J459">
            <v>38.6</v>
          </cell>
        </row>
        <row r="460">
          <cell r="A460">
            <v>448</v>
          </cell>
          <cell r="B460" t="str">
            <v>PHR M150x75x2.0</v>
          </cell>
          <cell r="C460">
            <v>150</v>
          </cell>
          <cell r="D460">
            <v>75</v>
          </cell>
          <cell r="E460">
            <v>2</v>
          </cell>
          <cell r="G460">
            <v>6.93</v>
          </cell>
          <cell r="H460">
            <v>5.34</v>
          </cell>
          <cell r="I460">
            <v>255.82</v>
          </cell>
          <cell r="J460">
            <v>50.93</v>
          </cell>
        </row>
        <row r="461">
          <cell r="A461">
            <v>449</v>
          </cell>
          <cell r="B461" t="str">
            <v>PHR M150x75x2.5</v>
          </cell>
          <cell r="C461">
            <v>150</v>
          </cell>
          <cell r="D461">
            <v>75</v>
          </cell>
          <cell r="E461">
            <v>2.5</v>
          </cell>
          <cell r="G461">
            <v>8.61</v>
          </cell>
          <cell r="H461">
            <v>6.75</v>
          </cell>
          <cell r="I461">
            <v>318.10000000000002</v>
          </cell>
          <cell r="J461">
            <v>92.97</v>
          </cell>
        </row>
        <row r="462">
          <cell r="A462">
            <v>450</v>
          </cell>
          <cell r="B462" t="str">
            <v>PHR M150x75x3.0</v>
          </cell>
          <cell r="C462">
            <v>150</v>
          </cell>
          <cell r="D462">
            <v>75</v>
          </cell>
          <cell r="E462">
            <v>3</v>
          </cell>
          <cell r="G462">
            <v>10.28</v>
          </cell>
          <cell r="H462">
            <v>8.07</v>
          </cell>
          <cell r="I462">
            <v>380.17</v>
          </cell>
          <cell r="J462">
            <v>74.739999999999995</v>
          </cell>
        </row>
        <row r="463">
          <cell r="A463">
            <v>451</v>
          </cell>
          <cell r="B463" t="str">
            <v>PHR M200x75x1.5</v>
          </cell>
          <cell r="C463">
            <v>200</v>
          </cell>
          <cell r="D463">
            <v>75</v>
          </cell>
          <cell r="E463">
            <v>1.5</v>
          </cell>
          <cell r="G463">
            <v>5.9</v>
          </cell>
          <cell r="H463">
            <v>4.63</v>
          </cell>
          <cell r="I463">
            <v>367.69</v>
          </cell>
          <cell r="J463">
            <v>39.03</v>
          </cell>
        </row>
        <row r="464">
          <cell r="A464">
            <v>452</v>
          </cell>
          <cell r="B464" t="str">
            <v>PHR M200x75x2.0</v>
          </cell>
          <cell r="C464">
            <v>200</v>
          </cell>
          <cell r="D464">
            <v>75</v>
          </cell>
          <cell r="E464">
            <v>2</v>
          </cell>
          <cell r="G464">
            <v>7.83</v>
          </cell>
          <cell r="H464">
            <v>6.15</v>
          </cell>
          <cell r="I464">
            <v>488.14</v>
          </cell>
          <cell r="J464">
            <v>51.49</v>
          </cell>
        </row>
        <row r="465">
          <cell r="A465">
            <v>453</v>
          </cell>
          <cell r="B465" t="str">
            <v>PHR M200x75x2.5</v>
          </cell>
          <cell r="C465">
            <v>200</v>
          </cell>
          <cell r="D465">
            <v>75</v>
          </cell>
          <cell r="E465">
            <v>2.5</v>
          </cell>
          <cell r="G465">
            <v>9.74</v>
          </cell>
          <cell r="H465">
            <v>7.65</v>
          </cell>
          <cell r="I465">
            <v>607.53</v>
          </cell>
          <cell r="J465">
            <v>63.67</v>
          </cell>
        </row>
        <row r="466">
          <cell r="A466">
            <v>454</v>
          </cell>
          <cell r="B466" t="str">
            <v>PHR M200x75x3.0</v>
          </cell>
          <cell r="C466">
            <v>200</v>
          </cell>
          <cell r="D466">
            <v>75</v>
          </cell>
          <cell r="E466">
            <v>3</v>
          </cell>
          <cell r="G466">
            <v>11.65</v>
          </cell>
          <cell r="H466">
            <v>9.1300000000000008</v>
          </cell>
          <cell r="I466">
            <v>725.85</v>
          </cell>
          <cell r="J466">
            <v>75.569999999999993</v>
          </cell>
        </row>
        <row r="467">
          <cell r="A467">
            <v>455</v>
          </cell>
          <cell r="B467" t="str">
            <v>PHR M250x50x2.0</v>
          </cell>
          <cell r="C467">
            <v>250</v>
          </cell>
          <cell r="D467">
            <v>50</v>
          </cell>
          <cell r="E467">
            <v>2</v>
          </cell>
          <cell r="G467">
            <v>8.07</v>
          </cell>
          <cell r="H467">
            <v>6.18</v>
          </cell>
          <cell r="I467">
            <v>690.98</v>
          </cell>
          <cell r="J467">
            <v>24.52</v>
          </cell>
        </row>
        <row r="468">
          <cell r="A468">
            <v>456</v>
          </cell>
          <cell r="B468" t="str">
            <v>PHR M250x50x2.5</v>
          </cell>
          <cell r="C468">
            <v>250</v>
          </cell>
          <cell r="D468">
            <v>50</v>
          </cell>
          <cell r="E468">
            <v>2.5</v>
          </cell>
          <cell r="G468">
            <v>10.050000000000001</v>
          </cell>
          <cell r="H468">
            <v>7.69</v>
          </cell>
          <cell r="I468">
            <v>850.84</v>
          </cell>
          <cell r="J468">
            <v>30.43</v>
          </cell>
        </row>
        <row r="469">
          <cell r="A469">
            <v>457</v>
          </cell>
          <cell r="B469" t="str">
            <v>PHR M250x50x3.0</v>
          </cell>
          <cell r="C469">
            <v>250</v>
          </cell>
          <cell r="D469">
            <v>50</v>
          </cell>
          <cell r="E469">
            <v>3</v>
          </cell>
          <cell r="G469">
            <v>12.02</v>
          </cell>
          <cell r="H469">
            <v>9.1999999999999993</v>
          </cell>
          <cell r="I469">
            <v>1017.6</v>
          </cell>
          <cell r="J469">
            <v>36.25</v>
          </cell>
        </row>
        <row r="470">
          <cell r="A470">
            <v>458</v>
          </cell>
          <cell r="B470" t="str">
            <v>PHR M250x50x3.5</v>
          </cell>
          <cell r="C470">
            <v>250</v>
          </cell>
          <cell r="D470">
            <v>50</v>
          </cell>
          <cell r="E470">
            <v>3.5</v>
          </cell>
          <cell r="G470">
            <v>13.98</v>
          </cell>
          <cell r="H470">
            <v>10.7</v>
          </cell>
          <cell r="I470">
            <v>1183.21</v>
          </cell>
          <cell r="J470">
            <v>41.98</v>
          </cell>
        </row>
        <row r="471">
          <cell r="A471">
            <v>459</v>
          </cell>
          <cell r="B471" t="str">
            <v>PHR M250x75x2.0</v>
          </cell>
          <cell r="C471">
            <v>250</v>
          </cell>
          <cell r="D471">
            <v>75</v>
          </cell>
          <cell r="E471">
            <v>2</v>
          </cell>
          <cell r="G471">
            <v>8.14</v>
          </cell>
          <cell r="H471">
            <v>7.12</v>
          </cell>
          <cell r="I471">
            <v>756.61</v>
          </cell>
          <cell r="J471">
            <v>56.56</v>
          </cell>
        </row>
        <row r="472">
          <cell r="A472">
            <v>460</v>
          </cell>
          <cell r="B472" t="str">
            <v>PHR M250x75x2.5</v>
          </cell>
          <cell r="C472">
            <v>250</v>
          </cell>
          <cell r="D472">
            <v>75</v>
          </cell>
          <cell r="E472">
            <v>2.5</v>
          </cell>
          <cell r="G472">
            <v>11.3</v>
          </cell>
          <cell r="H472">
            <v>8.8699999999999992</v>
          </cell>
          <cell r="I472">
            <v>1050.27</v>
          </cell>
          <cell r="J472">
            <v>78.489999999999995</v>
          </cell>
        </row>
        <row r="473">
          <cell r="A473">
            <v>461</v>
          </cell>
          <cell r="B473" t="str">
            <v>PHR M250x75x3.0</v>
          </cell>
          <cell r="C473">
            <v>250</v>
          </cell>
          <cell r="D473">
            <v>75</v>
          </cell>
          <cell r="E473">
            <v>3</v>
          </cell>
          <cell r="G473">
            <v>13.52</v>
          </cell>
          <cell r="H473">
            <v>10.62</v>
          </cell>
          <cell r="I473">
            <v>1256.73</v>
          </cell>
          <cell r="J473">
            <v>93.57</v>
          </cell>
        </row>
        <row r="474">
          <cell r="A474">
            <v>462</v>
          </cell>
          <cell r="B474" t="str">
            <v>PHR M250x75x3.5</v>
          </cell>
          <cell r="C474">
            <v>250</v>
          </cell>
          <cell r="D474">
            <v>75</v>
          </cell>
          <cell r="E474">
            <v>3.5</v>
          </cell>
          <cell r="G474">
            <v>15.73</v>
          </cell>
          <cell r="H474">
            <v>12.35</v>
          </cell>
          <cell r="I474">
            <v>1461.99</v>
          </cell>
          <cell r="J474">
            <v>108.44</v>
          </cell>
        </row>
        <row r="475">
          <cell r="A475">
            <v>463</v>
          </cell>
          <cell r="B475" t="str">
            <v>PHR M250x100x2.0</v>
          </cell>
          <cell r="C475">
            <v>250</v>
          </cell>
          <cell r="D475">
            <v>100</v>
          </cell>
          <cell r="E475">
            <v>2</v>
          </cell>
          <cell r="G475">
            <v>9.9600000000000009</v>
          </cell>
          <cell r="H475">
            <v>7.9</v>
          </cell>
          <cell r="I475">
            <v>982.93</v>
          </cell>
          <cell r="J475">
            <v>123.86</v>
          </cell>
        </row>
        <row r="476">
          <cell r="A476">
            <v>464</v>
          </cell>
          <cell r="B476" t="str">
            <v>PHR M250x100x2.5</v>
          </cell>
          <cell r="C476">
            <v>250</v>
          </cell>
          <cell r="D476">
            <v>100</v>
          </cell>
          <cell r="E476">
            <v>2.5</v>
          </cell>
          <cell r="G476">
            <v>12.55</v>
          </cell>
          <cell r="H476">
            <v>9.85</v>
          </cell>
          <cell r="I476">
            <v>1250.71</v>
          </cell>
          <cell r="J476">
            <v>157.74</v>
          </cell>
        </row>
        <row r="477">
          <cell r="A477">
            <v>465</v>
          </cell>
          <cell r="B477" t="str">
            <v>PHR M250x100x3.0</v>
          </cell>
          <cell r="C477">
            <v>250</v>
          </cell>
          <cell r="D477">
            <v>100</v>
          </cell>
          <cell r="E477">
            <v>3</v>
          </cell>
          <cell r="G477">
            <v>15.02</v>
          </cell>
          <cell r="H477">
            <v>11.79</v>
          </cell>
          <cell r="I477">
            <v>1497.08</v>
          </cell>
          <cell r="J477">
            <v>188.2</v>
          </cell>
        </row>
        <row r="478">
          <cell r="A478">
            <v>466</v>
          </cell>
          <cell r="B478" t="str">
            <v>PHR M250x100x3.5</v>
          </cell>
          <cell r="C478">
            <v>250</v>
          </cell>
          <cell r="D478">
            <v>100</v>
          </cell>
          <cell r="E478">
            <v>3.5</v>
          </cell>
          <cell r="G478">
            <v>17.48</v>
          </cell>
          <cell r="H478">
            <v>13.72</v>
          </cell>
          <cell r="I478">
            <v>1742.19</v>
          </cell>
          <cell r="J478">
            <v>218.29</v>
          </cell>
        </row>
        <row r="479">
          <cell r="A479">
            <v>467</v>
          </cell>
          <cell r="B479" t="str">
            <v>PHR M300x50x2.0</v>
          </cell>
          <cell r="C479">
            <v>300</v>
          </cell>
          <cell r="D479">
            <v>50</v>
          </cell>
          <cell r="E479">
            <v>2</v>
          </cell>
          <cell r="G479">
            <v>9.9</v>
          </cell>
          <cell r="H479">
            <v>6.95</v>
          </cell>
          <cell r="I479">
            <v>1034.8499999999999</v>
          </cell>
          <cell r="J479">
            <v>23.26</v>
          </cell>
        </row>
        <row r="480">
          <cell r="A480">
            <v>468</v>
          </cell>
          <cell r="B480" t="str">
            <v>PHR M300x50x2.5</v>
          </cell>
          <cell r="C480">
            <v>300</v>
          </cell>
          <cell r="D480">
            <v>50</v>
          </cell>
          <cell r="E480">
            <v>2.5</v>
          </cell>
          <cell r="G480">
            <v>11.12</v>
          </cell>
          <cell r="H480">
            <v>8.65</v>
          </cell>
          <cell r="I480">
            <v>1292.23</v>
          </cell>
          <cell r="J480">
            <v>29.02</v>
          </cell>
        </row>
        <row r="481">
          <cell r="A481">
            <v>469</v>
          </cell>
          <cell r="B481" t="str">
            <v>PHR M300x50x3.0</v>
          </cell>
          <cell r="C481">
            <v>300</v>
          </cell>
          <cell r="D481">
            <v>50</v>
          </cell>
          <cell r="E481">
            <v>3</v>
          </cell>
          <cell r="G481">
            <v>13.33</v>
          </cell>
          <cell r="H481">
            <v>10.3</v>
          </cell>
          <cell r="I481">
            <v>1549.08</v>
          </cell>
          <cell r="J481">
            <v>34.75</v>
          </cell>
        </row>
        <row r="482">
          <cell r="A482">
            <v>470</v>
          </cell>
          <cell r="B482" t="str">
            <v>PHR M300x50x3.5</v>
          </cell>
          <cell r="C482">
            <v>300</v>
          </cell>
          <cell r="D482">
            <v>50</v>
          </cell>
          <cell r="E482">
            <v>3.5</v>
          </cell>
          <cell r="G482">
            <v>15.29</v>
          </cell>
          <cell r="H482">
            <v>12.02</v>
          </cell>
          <cell r="I482">
            <v>1731</v>
          </cell>
          <cell r="J482">
            <v>34.049999999999997</v>
          </cell>
        </row>
        <row r="483">
          <cell r="A483">
            <v>471</v>
          </cell>
          <cell r="B483" t="str">
            <v>PHR M300x50x4.0</v>
          </cell>
          <cell r="C483">
            <v>300</v>
          </cell>
          <cell r="D483">
            <v>50</v>
          </cell>
          <cell r="E483">
            <v>4</v>
          </cell>
          <cell r="G483">
            <v>17.149999999999999</v>
          </cell>
          <cell r="H483">
            <v>13.45</v>
          </cell>
          <cell r="I483">
            <v>1908</v>
          </cell>
          <cell r="J483">
            <v>36.99</v>
          </cell>
        </row>
        <row r="484">
          <cell r="A484">
            <v>472</v>
          </cell>
          <cell r="B484" t="str">
            <v>PHR M300x75x2.0</v>
          </cell>
          <cell r="C484">
            <v>300</v>
          </cell>
          <cell r="D484">
            <v>75</v>
          </cell>
          <cell r="E484">
            <v>2</v>
          </cell>
          <cell r="G484">
            <v>9.9</v>
          </cell>
          <cell r="H484">
            <v>7.75</v>
          </cell>
          <cell r="I484">
            <v>1247.5</v>
          </cell>
          <cell r="J484">
            <v>57</v>
          </cell>
        </row>
        <row r="485">
          <cell r="A485">
            <v>473</v>
          </cell>
          <cell r="B485" t="str">
            <v>PHR M300x75x2.5</v>
          </cell>
          <cell r="C485">
            <v>300</v>
          </cell>
          <cell r="D485">
            <v>75</v>
          </cell>
          <cell r="E485">
            <v>2.5</v>
          </cell>
          <cell r="G485">
            <v>12.25</v>
          </cell>
          <cell r="H485">
            <v>9.6</v>
          </cell>
          <cell r="I485">
            <v>1535.5</v>
          </cell>
          <cell r="J485">
            <v>69.040000000000006</v>
          </cell>
        </row>
        <row r="486">
          <cell r="A486">
            <v>474</v>
          </cell>
          <cell r="B486" t="str">
            <v>PHR M300x75x3.0</v>
          </cell>
          <cell r="C486">
            <v>300</v>
          </cell>
          <cell r="D486">
            <v>75</v>
          </cell>
          <cell r="E486">
            <v>3</v>
          </cell>
          <cell r="G486">
            <v>14.6</v>
          </cell>
          <cell r="H486">
            <v>11.45</v>
          </cell>
          <cell r="I486">
            <v>1815</v>
          </cell>
          <cell r="J486">
            <v>80.23</v>
          </cell>
        </row>
        <row r="487">
          <cell r="A487">
            <v>475</v>
          </cell>
          <cell r="B487" t="str">
            <v>PHR M300x75x3.5</v>
          </cell>
          <cell r="C487">
            <v>300</v>
          </cell>
          <cell r="D487">
            <v>75</v>
          </cell>
          <cell r="E487">
            <v>3.5</v>
          </cell>
          <cell r="G487">
            <v>16.72</v>
          </cell>
          <cell r="H487">
            <v>13.11</v>
          </cell>
          <cell r="I487">
            <v>1989.6</v>
          </cell>
          <cell r="J487">
            <v>90.6</v>
          </cell>
        </row>
        <row r="488">
          <cell r="A488">
            <v>476</v>
          </cell>
          <cell r="B488" t="str">
            <v>PHR M300x75x4.0</v>
          </cell>
          <cell r="C488">
            <v>300</v>
          </cell>
          <cell r="D488">
            <v>75</v>
          </cell>
          <cell r="E488">
            <v>4</v>
          </cell>
          <cell r="G488">
            <v>19.149999999999999</v>
          </cell>
          <cell r="H488">
            <v>15.05</v>
          </cell>
          <cell r="I488">
            <v>2346</v>
          </cell>
          <cell r="J488">
            <v>100.17</v>
          </cell>
        </row>
        <row r="489">
          <cell r="A489">
            <v>477</v>
          </cell>
          <cell r="B489" t="str">
            <v>PHR M300x100x2.0</v>
          </cell>
          <cell r="C489">
            <v>300</v>
          </cell>
          <cell r="D489">
            <v>100</v>
          </cell>
          <cell r="E489">
            <v>2</v>
          </cell>
          <cell r="G489">
            <v>12.02</v>
          </cell>
          <cell r="H489">
            <v>8.5500000000000007</v>
          </cell>
          <cell r="I489">
            <v>2166.46</v>
          </cell>
          <cell r="J489">
            <v>136.74</v>
          </cell>
        </row>
        <row r="490">
          <cell r="A490">
            <v>478</v>
          </cell>
          <cell r="B490" t="str">
            <v>PHR M300x100x2.5</v>
          </cell>
          <cell r="C490">
            <v>300</v>
          </cell>
          <cell r="D490">
            <v>100</v>
          </cell>
          <cell r="E490">
            <v>2.5</v>
          </cell>
          <cell r="G490">
            <v>13.5</v>
          </cell>
          <cell r="H490">
            <v>10.6</v>
          </cell>
          <cell r="I490">
            <v>1812.5</v>
          </cell>
          <cell r="J490">
            <v>143.38</v>
          </cell>
        </row>
        <row r="491">
          <cell r="A491">
            <v>479</v>
          </cell>
          <cell r="B491" t="str">
            <v>PHR M300x100x3.0</v>
          </cell>
          <cell r="C491">
            <v>300</v>
          </cell>
          <cell r="D491">
            <v>100</v>
          </cell>
          <cell r="E491">
            <v>3</v>
          </cell>
          <cell r="G491">
            <v>16.7</v>
          </cell>
          <cell r="H491">
            <v>13.1</v>
          </cell>
          <cell r="I491">
            <v>2232</v>
          </cell>
          <cell r="J491">
            <v>193.29</v>
          </cell>
        </row>
        <row r="492">
          <cell r="A492">
            <v>480</v>
          </cell>
          <cell r="B492" t="str">
            <v>PHR M300x100x3.5</v>
          </cell>
          <cell r="C492">
            <v>300</v>
          </cell>
          <cell r="D492">
            <v>100</v>
          </cell>
          <cell r="E492">
            <v>3.5</v>
          </cell>
          <cell r="G492">
            <v>19.170000000000002</v>
          </cell>
          <cell r="H492">
            <v>15.03</v>
          </cell>
          <cell r="I492">
            <v>2454.81</v>
          </cell>
          <cell r="J492">
            <v>220.16</v>
          </cell>
        </row>
        <row r="493">
          <cell r="A493">
            <v>481</v>
          </cell>
          <cell r="B493" t="str">
            <v>PHR M300x100x4.0</v>
          </cell>
          <cell r="C493">
            <v>300</v>
          </cell>
          <cell r="D493">
            <v>100</v>
          </cell>
          <cell r="E493">
            <v>4</v>
          </cell>
          <cell r="G493">
            <v>21.95</v>
          </cell>
          <cell r="H493">
            <v>17.25</v>
          </cell>
          <cell r="I493">
            <v>2899</v>
          </cell>
          <cell r="J493">
            <v>245.58</v>
          </cell>
        </row>
        <row r="494">
          <cell r="A494">
            <v>482</v>
          </cell>
          <cell r="B494" t="str">
            <v>PHR M350x50x2.0</v>
          </cell>
          <cell r="C494">
            <v>350</v>
          </cell>
          <cell r="D494">
            <v>50</v>
          </cell>
          <cell r="E494">
            <v>2</v>
          </cell>
          <cell r="G494">
            <v>9.9</v>
          </cell>
          <cell r="H494">
            <v>7.75</v>
          </cell>
          <cell r="I494">
            <v>1502.5</v>
          </cell>
          <cell r="J494">
            <v>23.86</v>
          </cell>
        </row>
        <row r="495">
          <cell r="A495">
            <v>483</v>
          </cell>
          <cell r="B495" t="str">
            <v>PHR M350x50x2.5</v>
          </cell>
          <cell r="C495">
            <v>350</v>
          </cell>
          <cell r="D495">
            <v>50</v>
          </cell>
          <cell r="E495">
            <v>2.5</v>
          </cell>
          <cell r="G495">
            <v>12.25</v>
          </cell>
          <cell r="H495">
            <v>9.6</v>
          </cell>
          <cell r="I495">
            <v>1847.5</v>
          </cell>
          <cell r="J495">
            <v>29.03</v>
          </cell>
        </row>
        <row r="496">
          <cell r="A496">
            <v>484</v>
          </cell>
          <cell r="B496" t="str">
            <v>PHR M350x50x3.0</v>
          </cell>
          <cell r="C496">
            <v>350</v>
          </cell>
          <cell r="D496">
            <v>50</v>
          </cell>
          <cell r="E496">
            <v>3</v>
          </cell>
          <cell r="G496">
            <v>14.6</v>
          </cell>
          <cell r="H496">
            <v>11.45</v>
          </cell>
          <cell r="I496">
            <v>2181</v>
          </cell>
          <cell r="J496">
            <v>33.520000000000003</v>
          </cell>
        </row>
        <row r="497">
          <cell r="A497">
            <v>485</v>
          </cell>
          <cell r="B497" t="str">
            <v>PHR M350x50x3.5</v>
          </cell>
          <cell r="C497">
            <v>350</v>
          </cell>
          <cell r="D497">
            <v>50</v>
          </cell>
          <cell r="E497">
            <v>3.5</v>
          </cell>
          <cell r="G497">
            <v>16.72</v>
          </cell>
          <cell r="H497">
            <v>13.11</v>
          </cell>
          <cell r="I497">
            <v>2398.75</v>
          </cell>
          <cell r="J497">
            <v>37.619999999999997</v>
          </cell>
        </row>
        <row r="498">
          <cell r="A498">
            <v>486</v>
          </cell>
          <cell r="B498" t="str">
            <v>PHR M350x50x4.0</v>
          </cell>
          <cell r="C498">
            <v>350</v>
          </cell>
          <cell r="D498">
            <v>50</v>
          </cell>
          <cell r="E498">
            <v>4</v>
          </cell>
          <cell r="G498">
            <v>19.149999999999999</v>
          </cell>
          <cell r="H498">
            <v>15.05</v>
          </cell>
          <cell r="I498">
            <v>2812</v>
          </cell>
          <cell r="J498">
            <v>41.34</v>
          </cell>
        </row>
        <row r="499">
          <cell r="A499">
            <v>487</v>
          </cell>
          <cell r="B499" t="str">
            <v>PHR M350x75x2.0</v>
          </cell>
          <cell r="C499">
            <v>350</v>
          </cell>
          <cell r="D499">
            <v>75</v>
          </cell>
          <cell r="E499">
            <v>2</v>
          </cell>
          <cell r="G499">
            <v>10.9</v>
          </cell>
          <cell r="H499">
            <v>8.5500000000000007</v>
          </cell>
          <cell r="I499">
            <v>1805</v>
          </cell>
          <cell r="J499">
            <v>61.83</v>
          </cell>
        </row>
        <row r="500">
          <cell r="A500">
            <v>488</v>
          </cell>
          <cell r="B500" t="str">
            <v>PHR M350x75x2.5</v>
          </cell>
          <cell r="C500">
            <v>350</v>
          </cell>
          <cell r="D500">
            <v>75</v>
          </cell>
          <cell r="E500">
            <v>2.5</v>
          </cell>
          <cell r="G500">
            <v>13.5</v>
          </cell>
          <cell r="H500">
            <v>10.6</v>
          </cell>
          <cell r="I500">
            <v>2225</v>
          </cell>
          <cell r="J500">
            <v>74.95</v>
          </cell>
        </row>
        <row r="501">
          <cell r="A501">
            <v>489</v>
          </cell>
          <cell r="B501" t="str">
            <v>PHR M350x75x3.0</v>
          </cell>
          <cell r="C501">
            <v>350</v>
          </cell>
          <cell r="D501">
            <v>75</v>
          </cell>
          <cell r="E501">
            <v>3</v>
          </cell>
          <cell r="G501">
            <v>16.100000000000001</v>
          </cell>
          <cell r="H501">
            <v>12.65</v>
          </cell>
          <cell r="I501">
            <v>2632.5</v>
          </cell>
          <cell r="J501">
            <v>87.18</v>
          </cell>
        </row>
        <row r="502">
          <cell r="A502">
            <v>490</v>
          </cell>
          <cell r="B502" t="str">
            <v>PHR M350x75x3.5</v>
          </cell>
          <cell r="C502">
            <v>350</v>
          </cell>
          <cell r="D502">
            <v>75</v>
          </cell>
          <cell r="E502">
            <v>3.5</v>
          </cell>
          <cell r="G502">
            <v>20.94</v>
          </cell>
          <cell r="H502">
            <v>14.48</v>
          </cell>
          <cell r="I502">
            <v>2906.06</v>
          </cell>
          <cell r="J502">
            <v>98.55</v>
          </cell>
        </row>
        <row r="503">
          <cell r="A503">
            <v>491</v>
          </cell>
          <cell r="B503" t="str">
            <v>PHR M350x75x4.0</v>
          </cell>
          <cell r="C503">
            <v>350</v>
          </cell>
          <cell r="D503">
            <v>75</v>
          </cell>
          <cell r="E503">
            <v>4</v>
          </cell>
          <cell r="G503">
            <v>21.15</v>
          </cell>
          <cell r="H503">
            <v>16.600000000000001</v>
          </cell>
          <cell r="I503">
            <v>3410.5</v>
          </cell>
          <cell r="J503">
            <v>109.07</v>
          </cell>
        </row>
        <row r="504">
          <cell r="A504">
            <v>492</v>
          </cell>
          <cell r="B504" t="str">
            <v>PHR M350x100x2.0</v>
          </cell>
          <cell r="C504">
            <v>350</v>
          </cell>
          <cell r="D504">
            <v>100</v>
          </cell>
          <cell r="E504">
            <v>2</v>
          </cell>
          <cell r="G504">
            <v>11.9</v>
          </cell>
          <cell r="H504">
            <v>9.3000000000000007</v>
          </cell>
          <cell r="I504">
            <v>2108</v>
          </cell>
          <cell r="J504">
            <v>125.41</v>
          </cell>
        </row>
        <row r="505">
          <cell r="A505">
            <v>493</v>
          </cell>
          <cell r="B505" t="str">
            <v>PHR M350x100x2.5</v>
          </cell>
          <cell r="C505">
            <v>350</v>
          </cell>
          <cell r="D505">
            <v>100</v>
          </cell>
          <cell r="E505">
            <v>2.5</v>
          </cell>
          <cell r="G505">
            <v>14.75</v>
          </cell>
          <cell r="H505">
            <v>11.6</v>
          </cell>
          <cell r="I505">
            <v>2602.5</v>
          </cell>
          <cell r="J505">
            <v>154.12</v>
          </cell>
        </row>
        <row r="506">
          <cell r="A506">
            <v>494</v>
          </cell>
          <cell r="B506" t="str">
            <v>PHR M350x100x3.0</v>
          </cell>
          <cell r="C506">
            <v>350</v>
          </cell>
          <cell r="D506">
            <v>100</v>
          </cell>
          <cell r="E506">
            <v>3</v>
          </cell>
          <cell r="G506">
            <v>18.2</v>
          </cell>
          <cell r="H506">
            <v>14.3</v>
          </cell>
          <cell r="I506">
            <v>3210</v>
          </cell>
          <cell r="J506">
            <v>208.09</v>
          </cell>
        </row>
        <row r="507">
          <cell r="A507">
            <v>495</v>
          </cell>
          <cell r="B507" t="str">
            <v>PHR M350x100x3.5</v>
          </cell>
          <cell r="C507">
            <v>350</v>
          </cell>
          <cell r="D507">
            <v>100</v>
          </cell>
          <cell r="E507">
            <v>3.5</v>
          </cell>
          <cell r="G507">
            <v>20.92</v>
          </cell>
          <cell r="H507">
            <v>16.41</v>
          </cell>
          <cell r="I507">
            <v>3554.59</v>
          </cell>
          <cell r="J507">
            <v>237.17</v>
          </cell>
        </row>
        <row r="508">
          <cell r="A508">
            <v>496</v>
          </cell>
          <cell r="B508" t="str">
            <v>PHR M350x100x4.0</v>
          </cell>
          <cell r="C508">
            <v>350</v>
          </cell>
          <cell r="D508">
            <v>100</v>
          </cell>
          <cell r="E508">
            <v>4</v>
          </cell>
          <cell r="G508">
            <v>23.95</v>
          </cell>
          <cell r="H508">
            <v>18.8</v>
          </cell>
          <cell r="I508">
            <v>4177.5</v>
          </cell>
          <cell r="J508">
            <v>264.73</v>
          </cell>
        </row>
        <row r="509">
          <cell r="A509">
            <v>497</v>
          </cell>
          <cell r="B509" t="str">
            <v>PHR M400x75x3.0</v>
          </cell>
          <cell r="C509">
            <v>400</v>
          </cell>
          <cell r="D509">
            <v>75</v>
          </cell>
          <cell r="E509">
            <v>3</v>
          </cell>
          <cell r="G509">
            <v>17.600000000000001</v>
          </cell>
          <cell r="H509">
            <v>13.8</v>
          </cell>
          <cell r="I509">
            <v>3658.5</v>
          </cell>
          <cell r="J509">
            <v>93.28</v>
          </cell>
        </row>
        <row r="510">
          <cell r="A510">
            <v>498</v>
          </cell>
          <cell r="B510" t="str">
            <v>PHR M400x75x3.5</v>
          </cell>
          <cell r="C510">
            <v>400</v>
          </cell>
          <cell r="D510">
            <v>75</v>
          </cell>
          <cell r="E510">
            <v>3.5</v>
          </cell>
          <cell r="G510">
            <v>20.36</v>
          </cell>
          <cell r="H510">
            <v>15.97</v>
          </cell>
          <cell r="I510">
            <v>4140.68</v>
          </cell>
          <cell r="J510">
            <v>98.55</v>
          </cell>
        </row>
        <row r="511">
          <cell r="A511">
            <v>499</v>
          </cell>
          <cell r="B511" t="str">
            <v>PHR M400x75x4.0</v>
          </cell>
          <cell r="C511">
            <v>400</v>
          </cell>
          <cell r="D511">
            <v>75</v>
          </cell>
          <cell r="E511">
            <v>4</v>
          </cell>
          <cell r="G511">
            <v>23.15</v>
          </cell>
          <cell r="H511">
            <v>18.2</v>
          </cell>
          <cell r="I511">
            <v>4749</v>
          </cell>
          <cell r="J511">
            <v>109.1</v>
          </cell>
        </row>
        <row r="512">
          <cell r="A512">
            <v>500</v>
          </cell>
          <cell r="B512" t="str">
            <v>PHR M400x100x3.0</v>
          </cell>
          <cell r="C512">
            <v>400</v>
          </cell>
          <cell r="D512">
            <v>100</v>
          </cell>
          <cell r="E512">
            <v>3</v>
          </cell>
          <cell r="G512">
            <v>19.7</v>
          </cell>
          <cell r="H512">
            <v>15.45</v>
          </cell>
          <cell r="I512">
            <v>4423</v>
          </cell>
          <cell r="J512">
            <v>208.86</v>
          </cell>
        </row>
        <row r="513">
          <cell r="A513">
            <v>501</v>
          </cell>
          <cell r="B513" t="str">
            <v>PHR M400x100x3.5</v>
          </cell>
          <cell r="C513">
            <v>400</v>
          </cell>
          <cell r="D513">
            <v>100</v>
          </cell>
          <cell r="E513">
            <v>3.5</v>
          </cell>
          <cell r="G513">
            <v>22.81</v>
          </cell>
          <cell r="H513">
            <v>17.899999999999999</v>
          </cell>
          <cell r="I513">
            <v>5016.7</v>
          </cell>
          <cell r="J513">
            <v>238.03</v>
          </cell>
        </row>
        <row r="514">
          <cell r="A514">
            <v>502</v>
          </cell>
          <cell r="B514" t="str">
            <v>PHR M400x100x4.0</v>
          </cell>
          <cell r="C514">
            <v>400</v>
          </cell>
          <cell r="D514">
            <v>100</v>
          </cell>
          <cell r="E514">
            <v>4</v>
          </cell>
          <cell r="G514">
            <v>25.95</v>
          </cell>
          <cell r="H514">
            <v>20.399999999999999</v>
          </cell>
          <cell r="I514">
            <v>5764.5</v>
          </cell>
          <cell r="J514">
            <v>265.67</v>
          </cell>
        </row>
        <row r="515">
          <cell r="A515">
            <v>503</v>
          </cell>
          <cell r="B515" t="str">
            <v>PHR M450x75x3.0</v>
          </cell>
          <cell r="C515">
            <v>450</v>
          </cell>
          <cell r="D515">
            <v>75</v>
          </cell>
          <cell r="E515">
            <v>3</v>
          </cell>
          <cell r="G515">
            <v>19.100000000000001</v>
          </cell>
          <cell r="H515">
            <v>15</v>
          </cell>
          <cell r="I515">
            <v>4904</v>
          </cell>
          <cell r="J515">
            <v>93.28</v>
          </cell>
        </row>
        <row r="516">
          <cell r="A516">
            <v>504</v>
          </cell>
          <cell r="B516" t="str">
            <v>PHR M450x75x3.5</v>
          </cell>
          <cell r="C516">
            <v>450</v>
          </cell>
          <cell r="D516">
            <v>75</v>
          </cell>
          <cell r="E516">
            <v>3.5</v>
          </cell>
          <cell r="G516">
            <v>22.25</v>
          </cell>
          <cell r="H516">
            <v>17.45</v>
          </cell>
          <cell r="I516">
            <v>5690</v>
          </cell>
          <cell r="J516">
            <v>105.56</v>
          </cell>
        </row>
        <row r="517">
          <cell r="A517">
            <v>505</v>
          </cell>
          <cell r="B517" t="str">
            <v>PHR M450x75x4.0</v>
          </cell>
          <cell r="C517">
            <v>450</v>
          </cell>
          <cell r="D517">
            <v>75</v>
          </cell>
          <cell r="E517">
            <v>4</v>
          </cell>
          <cell r="G517">
            <v>25.15</v>
          </cell>
          <cell r="H517">
            <v>19.75</v>
          </cell>
          <cell r="I517">
            <v>6377.5</v>
          </cell>
          <cell r="J517">
            <v>116.96</v>
          </cell>
        </row>
        <row r="518">
          <cell r="A518">
            <v>506</v>
          </cell>
          <cell r="B518" t="str">
            <v>PHR M450x100x3.0</v>
          </cell>
          <cell r="C518">
            <v>450</v>
          </cell>
          <cell r="D518">
            <v>100</v>
          </cell>
          <cell r="E518">
            <v>3</v>
          </cell>
          <cell r="G518">
            <v>21.2</v>
          </cell>
          <cell r="H518">
            <v>16.649999999999999</v>
          </cell>
          <cell r="I518">
            <v>5881.5</v>
          </cell>
          <cell r="J518">
            <v>220.44</v>
          </cell>
        </row>
        <row r="519">
          <cell r="A519">
            <v>507</v>
          </cell>
          <cell r="B519" t="str">
            <v>PHR M450x100x3.5</v>
          </cell>
          <cell r="C519">
            <v>450</v>
          </cell>
          <cell r="D519">
            <v>100</v>
          </cell>
          <cell r="E519">
            <v>3.5</v>
          </cell>
          <cell r="G519">
            <v>24.7</v>
          </cell>
          <cell r="H519">
            <v>19.38</v>
          </cell>
          <cell r="I519">
            <v>6832.25</v>
          </cell>
          <cell r="J519">
            <v>251.33</v>
          </cell>
        </row>
        <row r="520">
          <cell r="A520">
            <v>508</v>
          </cell>
          <cell r="B520" t="str">
            <v>PHR M450x100x4.0</v>
          </cell>
          <cell r="C520">
            <v>450</v>
          </cell>
          <cell r="D520">
            <v>100</v>
          </cell>
          <cell r="E520">
            <v>4</v>
          </cell>
          <cell r="G520">
            <v>27.95</v>
          </cell>
          <cell r="H520">
            <v>21.95</v>
          </cell>
          <cell r="I520">
            <v>7676</v>
          </cell>
          <cell r="J520">
            <v>280.63</v>
          </cell>
        </row>
        <row r="521">
          <cell r="A521">
            <v>509</v>
          </cell>
          <cell r="B521" t="str">
            <v>PHR MM150x150x1.5</v>
          </cell>
          <cell r="C521">
            <v>150</v>
          </cell>
          <cell r="D521">
            <v>150</v>
          </cell>
          <cell r="E521">
            <v>1.5</v>
          </cell>
          <cell r="G521">
            <v>10.45</v>
          </cell>
          <cell r="H521">
            <v>8.19</v>
          </cell>
          <cell r="I521">
            <v>385.75</v>
          </cell>
          <cell r="J521">
            <v>330.72</v>
          </cell>
        </row>
        <row r="522">
          <cell r="A522">
            <v>510</v>
          </cell>
          <cell r="B522" t="str">
            <v>PHR MM150x150x2.0</v>
          </cell>
          <cell r="C522">
            <v>150</v>
          </cell>
          <cell r="D522">
            <v>150</v>
          </cell>
          <cell r="E522">
            <v>2</v>
          </cell>
          <cell r="G522">
            <v>13.85</v>
          </cell>
          <cell r="H522">
            <v>10.69</v>
          </cell>
          <cell r="I522">
            <v>511.65</v>
          </cell>
          <cell r="J522">
            <v>442.21</v>
          </cell>
        </row>
        <row r="523">
          <cell r="A523">
            <v>511</v>
          </cell>
          <cell r="B523" t="str">
            <v>PHR MM150x150x2.5</v>
          </cell>
          <cell r="C523">
            <v>150</v>
          </cell>
          <cell r="D523">
            <v>150</v>
          </cell>
          <cell r="E523">
            <v>2.5</v>
          </cell>
          <cell r="G523">
            <v>17.22</v>
          </cell>
          <cell r="H523">
            <v>13.51</v>
          </cell>
          <cell r="I523">
            <v>636.20000000000005</v>
          </cell>
          <cell r="J523">
            <v>554.15</v>
          </cell>
        </row>
        <row r="524">
          <cell r="A524">
            <v>512</v>
          </cell>
          <cell r="B524" t="str">
            <v>PHR MM150x150x3.0</v>
          </cell>
          <cell r="C524">
            <v>150</v>
          </cell>
          <cell r="D524">
            <v>150</v>
          </cell>
          <cell r="E524">
            <v>3</v>
          </cell>
          <cell r="G524">
            <v>20.56</v>
          </cell>
          <cell r="H524">
            <v>16.14</v>
          </cell>
          <cell r="I524">
            <v>760.35</v>
          </cell>
          <cell r="J524">
            <v>667.1</v>
          </cell>
        </row>
        <row r="525">
          <cell r="A525">
            <v>513</v>
          </cell>
          <cell r="B525" t="str">
            <v>PHR MM200x150x1.5</v>
          </cell>
          <cell r="C525">
            <v>200</v>
          </cell>
          <cell r="D525">
            <v>150</v>
          </cell>
          <cell r="E525">
            <v>1.5</v>
          </cell>
          <cell r="G525">
            <v>11.8</v>
          </cell>
          <cell r="H525">
            <v>9.26</v>
          </cell>
          <cell r="I525">
            <v>735.38</v>
          </cell>
          <cell r="J525">
            <v>375.78</v>
          </cell>
        </row>
        <row r="526">
          <cell r="A526">
            <v>514</v>
          </cell>
          <cell r="B526" t="str">
            <v>PHR MM200x150x2.0</v>
          </cell>
          <cell r="C526">
            <v>200</v>
          </cell>
          <cell r="D526">
            <v>150</v>
          </cell>
          <cell r="E526">
            <v>2</v>
          </cell>
          <cell r="G526">
            <v>15.66</v>
          </cell>
          <cell r="H526">
            <v>12.3</v>
          </cell>
          <cell r="I526">
            <v>976.28</v>
          </cell>
          <cell r="J526">
            <v>502.98</v>
          </cell>
        </row>
        <row r="527">
          <cell r="A527">
            <v>515</v>
          </cell>
          <cell r="B527" t="str">
            <v>PHR MM200x150x2.5</v>
          </cell>
          <cell r="C527">
            <v>200</v>
          </cell>
          <cell r="D527">
            <v>150</v>
          </cell>
          <cell r="E527">
            <v>2.5</v>
          </cell>
          <cell r="G527">
            <v>19.48</v>
          </cell>
          <cell r="H527">
            <v>15.3</v>
          </cell>
          <cell r="I527">
            <v>1215.06</v>
          </cell>
          <cell r="J527">
            <v>630.84</v>
          </cell>
        </row>
        <row r="528">
          <cell r="A528">
            <v>516</v>
          </cell>
          <cell r="B528" t="str">
            <v>PHR MM200x150x3.0</v>
          </cell>
          <cell r="C528">
            <v>200</v>
          </cell>
          <cell r="D528">
            <v>150</v>
          </cell>
          <cell r="E528">
            <v>3</v>
          </cell>
          <cell r="G528">
            <v>23.3</v>
          </cell>
          <cell r="H528">
            <v>18.260000000000002</v>
          </cell>
          <cell r="I528">
            <v>1451.7</v>
          </cell>
          <cell r="J528">
            <v>760.5</v>
          </cell>
        </row>
        <row r="529">
          <cell r="A529">
            <v>517</v>
          </cell>
          <cell r="B529" t="str">
            <v>PHR MM250x100x2.0</v>
          </cell>
          <cell r="C529">
            <v>250</v>
          </cell>
          <cell r="D529">
            <v>100</v>
          </cell>
          <cell r="E529">
            <v>2</v>
          </cell>
          <cell r="G529">
            <v>16.14</v>
          </cell>
          <cell r="H529">
            <v>12.36</v>
          </cell>
          <cell r="I529">
            <v>1190.53</v>
          </cell>
          <cell r="J529">
            <v>245.51</v>
          </cell>
        </row>
        <row r="530">
          <cell r="A530">
            <v>518</v>
          </cell>
          <cell r="B530" t="str">
            <v>PHR MM250x100x2.5</v>
          </cell>
          <cell r="C530">
            <v>250</v>
          </cell>
          <cell r="D530">
            <v>100</v>
          </cell>
          <cell r="E530">
            <v>2.5</v>
          </cell>
          <cell r="G530">
            <v>20.11</v>
          </cell>
          <cell r="H530">
            <v>15.38</v>
          </cell>
          <cell r="I530">
            <v>1453.4</v>
          </cell>
          <cell r="J530">
            <v>303.56</v>
          </cell>
        </row>
        <row r="531">
          <cell r="A531">
            <v>519</v>
          </cell>
          <cell r="B531" t="str">
            <v>PHR MM250x100x3.0</v>
          </cell>
          <cell r="C531">
            <v>250</v>
          </cell>
          <cell r="D531">
            <v>100</v>
          </cell>
          <cell r="E531">
            <v>3</v>
          </cell>
          <cell r="G531">
            <v>24.05</v>
          </cell>
          <cell r="H531">
            <v>18.399999999999999</v>
          </cell>
          <cell r="I531">
            <v>1702.71</v>
          </cell>
          <cell r="J531">
            <v>360.3</v>
          </cell>
        </row>
        <row r="532">
          <cell r="A532">
            <v>520</v>
          </cell>
          <cell r="B532" t="str">
            <v>PHR MM250x100x3.5</v>
          </cell>
          <cell r="C532">
            <v>250</v>
          </cell>
          <cell r="D532">
            <v>100</v>
          </cell>
          <cell r="E532">
            <v>3.5</v>
          </cell>
          <cell r="G532">
            <v>27.96</v>
          </cell>
          <cell r="H532">
            <v>21.4</v>
          </cell>
          <cell r="I532">
            <v>2017.43</v>
          </cell>
          <cell r="J532">
            <v>405.45</v>
          </cell>
        </row>
        <row r="533">
          <cell r="A533">
            <v>521</v>
          </cell>
          <cell r="B533" t="str">
            <v>PHR MM250x150x2.0</v>
          </cell>
          <cell r="C533">
            <v>250</v>
          </cell>
          <cell r="D533">
            <v>150</v>
          </cell>
          <cell r="E533">
            <v>2</v>
          </cell>
          <cell r="G533">
            <v>16.29</v>
          </cell>
          <cell r="H533">
            <v>14.24</v>
          </cell>
          <cell r="I533">
            <v>1527.63</v>
          </cell>
          <cell r="J533">
            <v>621.08000000000004</v>
          </cell>
        </row>
        <row r="534">
          <cell r="A534">
            <v>522</v>
          </cell>
          <cell r="B534" t="str">
            <v>PHR MM250x150x2.5</v>
          </cell>
          <cell r="C534">
            <v>250</v>
          </cell>
          <cell r="D534">
            <v>150</v>
          </cell>
          <cell r="E534">
            <v>2.5</v>
          </cell>
          <cell r="G534">
            <v>22.61</v>
          </cell>
          <cell r="H534">
            <v>17.739999999999998</v>
          </cell>
          <cell r="I534">
            <v>1885.67</v>
          </cell>
          <cell r="J534">
            <v>769.82</v>
          </cell>
        </row>
        <row r="535">
          <cell r="A535">
            <v>523</v>
          </cell>
          <cell r="B535" t="str">
            <v>PHR MM250x150x3.0</v>
          </cell>
          <cell r="C535">
            <v>250</v>
          </cell>
          <cell r="D535">
            <v>150</v>
          </cell>
          <cell r="E535">
            <v>3</v>
          </cell>
          <cell r="G535">
            <v>27.05</v>
          </cell>
          <cell r="H535">
            <v>21.24</v>
          </cell>
          <cell r="I535">
            <v>2218.5</v>
          </cell>
          <cell r="J535">
            <v>916.59</v>
          </cell>
        </row>
        <row r="536">
          <cell r="A536">
            <v>524</v>
          </cell>
          <cell r="B536" t="str">
            <v>PHR MM250x150x3.5</v>
          </cell>
          <cell r="C536">
            <v>250</v>
          </cell>
          <cell r="D536">
            <v>150</v>
          </cell>
          <cell r="E536">
            <v>3.5</v>
          </cell>
          <cell r="G536">
            <v>31.46</v>
          </cell>
          <cell r="H536">
            <v>24.7</v>
          </cell>
          <cell r="I536">
            <v>2536.9699999999998</v>
          </cell>
          <cell r="J536">
            <v>1060.9100000000001</v>
          </cell>
        </row>
        <row r="537">
          <cell r="A537">
            <v>525</v>
          </cell>
          <cell r="B537" t="str">
            <v>PHR MM250x200x2.0</v>
          </cell>
          <cell r="C537">
            <v>250</v>
          </cell>
          <cell r="D537">
            <v>200</v>
          </cell>
          <cell r="E537">
            <v>2</v>
          </cell>
          <cell r="G537">
            <v>19.93</v>
          </cell>
          <cell r="H537">
            <v>15.8</v>
          </cell>
          <cell r="I537">
            <v>1781.25</v>
          </cell>
          <cell r="J537">
            <v>1179.08</v>
          </cell>
        </row>
        <row r="538">
          <cell r="A538">
            <v>526</v>
          </cell>
          <cell r="B538" t="str">
            <v>PHR MM250x200x2.5</v>
          </cell>
          <cell r="C538">
            <v>250</v>
          </cell>
          <cell r="D538">
            <v>200</v>
          </cell>
          <cell r="E538">
            <v>2.5</v>
          </cell>
          <cell r="G538">
            <v>25.11</v>
          </cell>
          <cell r="H538">
            <v>19.7</v>
          </cell>
          <cell r="I538">
            <v>2312.75</v>
          </cell>
          <cell r="J538">
            <v>1463.93</v>
          </cell>
        </row>
        <row r="539">
          <cell r="A539">
            <v>527</v>
          </cell>
          <cell r="B539" t="str">
            <v>PHR MM250x200x3.0</v>
          </cell>
          <cell r="C539">
            <v>250</v>
          </cell>
          <cell r="D539">
            <v>200</v>
          </cell>
          <cell r="E539">
            <v>3</v>
          </cell>
          <cell r="G539">
            <v>30.05</v>
          </cell>
          <cell r="H539">
            <v>23.58</v>
          </cell>
          <cell r="I539">
            <v>2728.06</v>
          </cell>
          <cell r="J539">
            <v>1694.92</v>
          </cell>
        </row>
        <row r="540">
          <cell r="A540">
            <v>528</v>
          </cell>
          <cell r="B540" t="str">
            <v>PHR MM250x200x3.5</v>
          </cell>
          <cell r="C540">
            <v>250</v>
          </cell>
          <cell r="D540">
            <v>200</v>
          </cell>
          <cell r="E540">
            <v>3.5</v>
          </cell>
          <cell r="G540">
            <v>34.96</v>
          </cell>
          <cell r="H540">
            <v>27.44</v>
          </cell>
          <cell r="I540">
            <v>3128.05</v>
          </cell>
          <cell r="J540">
            <v>1925.26</v>
          </cell>
        </row>
        <row r="541">
          <cell r="A541">
            <v>529</v>
          </cell>
          <cell r="B541" t="str">
            <v>PHR MM300x100x2.0</v>
          </cell>
          <cell r="C541">
            <v>300</v>
          </cell>
          <cell r="D541">
            <v>100</v>
          </cell>
          <cell r="E541">
            <v>2</v>
          </cell>
          <cell r="G541">
            <v>17.8</v>
          </cell>
          <cell r="H541">
            <v>13.9</v>
          </cell>
          <cell r="I541">
            <v>2069.6999999999998</v>
          </cell>
          <cell r="J541">
            <v>263.26</v>
          </cell>
        </row>
        <row r="542">
          <cell r="A542">
            <v>530</v>
          </cell>
          <cell r="B542" t="str">
            <v>PHR MM300x100x2.5</v>
          </cell>
          <cell r="C542">
            <v>300</v>
          </cell>
          <cell r="D542">
            <v>100</v>
          </cell>
          <cell r="E542">
            <v>2.5</v>
          </cell>
          <cell r="G542">
            <v>22</v>
          </cell>
          <cell r="H542">
            <v>17.3</v>
          </cell>
          <cell r="I542">
            <v>2518</v>
          </cell>
          <cell r="J542">
            <v>295</v>
          </cell>
        </row>
        <row r="543">
          <cell r="A543">
            <v>531</v>
          </cell>
          <cell r="B543" t="str">
            <v>PHR MM300x100x3.0</v>
          </cell>
          <cell r="C543">
            <v>300</v>
          </cell>
          <cell r="D543">
            <v>100</v>
          </cell>
          <cell r="E543">
            <v>3</v>
          </cell>
          <cell r="G543">
            <v>2.2000000000000002</v>
          </cell>
          <cell r="H543">
            <v>20.6</v>
          </cell>
          <cell r="I543">
            <v>2968</v>
          </cell>
          <cell r="J543">
            <v>348</v>
          </cell>
        </row>
        <row r="544">
          <cell r="A544">
            <v>532</v>
          </cell>
          <cell r="B544" t="str">
            <v>PHR MM300x100x3.5</v>
          </cell>
          <cell r="C544">
            <v>300</v>
          </cell>
          <cell r="D544">
            <v>100</v>
          </cell>
          <cell r="E544">
            <v>3.5</v>
          </cell>
          <cell r="G544">
            <v>30.57</v>
          </cell>
          <cell r="H544">
            <v>24.03</v>
          </cell>
          <cell r="I544">
            <v>3462</v>
          </cell>
          <cell r="J544">
            <v>424.5</v>
          </cell>
        </row>
        <row r="545">
          <cell r="A545">
            <v>533</v>
          </cell>
          <cell r="B545" t="str">
            <v>PHR MM300x100x4.0</v>
          </cell>
          <cell r="C545">
            <v>300</v>
          </cell>
          <cell r="D545">
            <v>100</v>
          </cell>
          <cell r="E545">
            <v>4</v>
          </cell>
          <cell r="G545">
            <v>34.299999999999997</v>
          </cell>
          <cell r="H545">
            <v>26.9</v>
          </cell>
          <cell r="I545">
            <v>3816</v>
          </cell>
          <cell r="J545">
            <v>448</v>
          </cell>
        </row>
        <row r="546">
          <cell r="A546">
            <v>534</v>
          </cell>
          <cell r="B546" t="str">
            <v>PHR MM300x150x2.0</v>
          </cell>
          <cell r="C546">
            <v>300</v>
          </cell>
          <cell r="D546">
            <v>150</v>
          </cell>
          <cell r="E546">
            <v>2</v>
          </cell>
          <cell r="G546">
            <v>19.8</v>
          </cell>
          <cell r="H546">
            <v>15.5</v>
          </cell>
          <cell r="I546">
            <v>2495</v>
          </cell>
          <cell r="J546">
            <v>640</v>
          </cell>
        </row>
        <row r="547">
          <cell r="A547">
            <v>535</v>
          </cell>
          <cell r="B547" t="str">
            <v>PHR MM300x150x2.5</v>
          </cell>
          <cell r="C547">
            <v>300</v>
          </cell>
          <cell r="D547">
            <v>150</v>
          </cell>
          <cell r="E547">
            <v>2.5</v>
          </cell>
          <cell r="G547">
            <v>24.5</v>
          </cell>
          <cell r="H547">
            <v>19.2</v>
          </cell>
          <cell r="I547">
            <v>3071</v>
          </cell>
          <cell r="J547">
            <v>790</v>
          </cell>
        </row>
        <row r="548">
          <cell r="A548">
            <v>536</v>
          </cell>
          <cell r="B548" t="str">
            <v>PHR MM300x150x3.0</v>
          </cell>
          <cell r="C548">
            <v>300</v>
          </cell>
          <cell r="D548">
            <v>150</v>
          </cell>
          <cell r="E548">
            <v>3</v>
          </cell>
          <cell r="G548">
            <v>29.2</v>
          </cell>
          <cell r="H548">
            <v>22.9</v>
          </cell>
          <cell r="I548">
            <v>3630</v>
          </cell>
          <cell r="J548">
            <v>936</v>
          </cell>
        </row>
        <row r="549">
          <cell r="A549">
            <v>537</v>
          </cell>
          <cell r="B549" t="str">
            <v>PHR MM300x150x3.5</v>
          </cell>
          <cell r="C549">
            <v>300</v>
          </cell>
          <cell r="D549">
            <v>150</v>
          </cell>
          <cell r="E549">
            <v>3.5</v>
          </cell>
          <cell r="G549">
            <v>33.44</v>
          </cell>
          <cell r="H549">
            <v>26.23</v>
          </cell>
          <cell r="I549">
            <v>3979.2</v>
          </cell>
          <cell r="J549">
            <v>1046.8900000000001</v>
          </cell>
        </row>
        <row r="550">
          <cell r="A550">
            <v>538</v>
          </cell>
          <cell r="B550" t="str">
            <v>PHR MM300x150x4.0</v>
          </cell>
          <cell r="C550">
            <v>300</v>
          </cell>
          <cell r="D550">
            <v>150</v>
          </cell>
          <cell r="E550">
            <v>4</v>
          </cell>
          <cell r="G550">
            <v>38.299999999999997</v>
          </cell>
          <cell r="H550">
            <v>30.1</v>
          </cell>
          <cell r="I550">
            <v>4692</v>
          </cell>
          <cell r="J550">
            <v>1216</v>
          </cell>
        </row>
        <row r="551">
          <cell r="A551">
            <v>539</v>
          </cell>
          <cell r="B551" t="str">
            <v>PHR MM300x200x2.0</v>
          </cell>
          <cell r="C551">
            <v>300</v>
          </cell>
          <cell r="D551">
            <v>200</v>
          </cell>
          <cell r="E551">
            <v>2</v>
          </cell>
          <cell r="G551">
            <v>24.04</v>
          </cell>
          <cell r="H551">
            <v>17.100000000000001</v>
          </cell>
          <cell r="I551">
            <v>4332.91</v>
          </cell>
          <cell r="J551">
            <v>887.53</v>
          </cell>
        </row>
        <row r="552">
          <cell r="A552">
            <v>540</v>
          </cell>
          <cell r="B552" t="str">
            <v>PHR MM300x200x2.5</v>
          </cell>
          <cell r="C552">
            <v>300</v>
          </cell>
          <cell r="D552">
            <v>200</v>
          </cell>
          <cell r="E552">
            <v>2.5</v>
          </cell>
          <cell r="G552">
            <v>27</v>
          </cell>
          <cell r="H552">
            <v>21.2</v>
          </cell>
          <cell r="I552">
            <v>3625</v>
          </cell>
          <cell r="J552">
            <v>1566</v>
          </cell>
        </row>
        <row r="553">
          <cell r="A553">
            <v>541</v>
          </cell>
          <cell r="B553" t="str">
            <v>PHR MM300x200x3.0</v>
          </cell>
          <cell r="C553">
            <v>300</v>
          </cell>
          <cell r="D553">
            <v>200</v>
          </cell>
          <cell r="E553">
            <v>3</v>
          </cell>
          <cell r="G553">
            <v>33.4</v>
          </cell>
          <cell r="H553">
            <v>26.2</v>
          </cell>
          <cell r="I553">
            <v>4464</v>
          </cell>
          <cell r="J553">
            <v>1860</v>
          </cell>
        </row>
        <row r="554">
          <cell r="A554">
            <v>542</v>
          </cell>
          <cell r="B554" t="str">
            <v>PHR MM300x200x3.5</v>
          </cell>
          <cell r="C554">
            <v>300</v>
          </cell>
          <cell r="D554">
            <v>200</v>
          </cell>
          <cell r="E554">
            <v>3.5</v>
          </cell>
          <cell r="G554">
            <v>38.340000000000003</v>
          </cell>
          <cell r="H554">
            <v>30.07</v>
          </cell>
          <cell r="I554">
            <v>4909.63</v>
          </cell>
          <cell r="J554">
            <v>2095.25</v>
          </cell>
        </row>
        <row r="555">
          <cell r="A555">
            <v>543</v>
          </cell>
          <cell r="B555" t="str">
            <v>PHR MM300x200x4.0</v>
          </cell>
          <cell r="C555">
            <v>300</v>
          </cell>
          <cell r="D555">
            <v>200</v>
          </cell>
          <cell r="E555">
            <v>4</v>
          </cell>
          <cell r="G555">
            <v>43.9</v>
          </cell>
          <cell r="H555">
            <v>34.5</v>
          </cell>
          <cell r="I555">
            <v>5798</v>
          </cell>
          <cell r="J555">
            <v>2429</v>
          </cell>
        </row>
        <row r="556">
          <cell r="A556">
            <v>544</v>
          </cell>
          <cell r="B556" t="str">
            <v>PHR MM350x100x2.0</v>
          </cell>
          <cell r="C556">
            <v>350</v>
          </cell>
          <cell r="D556">
            <v>100</v>
          </cell>
          <cell r="E556">
            <v>2</v>
          </cell>
          <cell r="G556">
            <v>19.8</v>
          </cell>
          <cell r="H556">
            <v>15.5</v>
          </cell>
          <cell r="I556">
            <v>3005</v>
          </cell>
          <cell r="J556">
            <v>289</v>
          </cell>
        </row>
        <row r="557">
          <cell r="A557">
            <v>545</v>
          </cell>
          <cell r="B557" t="str">
            <v>PHR MM350x100x2.5</v>
          </cell>
          <cell r="C557">
            <v>350</v>
          </cell>
          <cell r="D557">
            <v>100</v>
          </cell>
          <cell r="E557">
            <v>2.5</v>
          </cell>
          <cell r="G557">
            <v>24.5</v>
          </cell>
          <cell r="H557">
            <v>19.2</v>
          </cell>
          <cell r="I557">
            <v>3695</v>
          </cell>
          <cell r="J557">
            <v>55</v>
          </cell>
        </row>
        <row r="558">
          <cell r="A558">
            <v>546</v>
          </cell>
          <cell r="B558" t="str">
            <v>PHR MM350x100x3.0</v>
          </cell>
          <cell r="C558">
            <v>350</v>
          </cell>
          <cell r="D558">
            <v>100</v>
          </cell>
          <cell r="E558">
            <v>3</v>
          </cell>
          <cell r="G558">
            <v>29.2</v>
          </cell>
          <cell r="H558">
            <v>22.9</v>
          </cell>
          <cell r="I558">
            <v>4362</v>
          </cell>
          <cell r="J558">
            <v>419</v>
          </cell>
        </row>
        <row r="559">
          <cell r="A559">
            <v>547</v>
          </cell>
          <cell r="B559" t="str">
            <v>PHR MM350x100x3.5</v>
          </cell>
          <cell r="C559">
            <v>350</v>
          </cell>
          <cell r="D559">
            <v>100</v>
          </cell>
          <cell r="E559">
            <v>3.5</v>
          </cell>
          <cell r="G559">
            <v>33.44</v>
          </cell>
          <cell r="H559">
            <v>26.23</v>
          </cell>
          <cell r="I559">
            <v>4797.5</v>
          </cell>
          <cell r="J559">
            <v>465.7</v>
          </cell>
        </row>
        <row r="560">
          <cell r="A560">
            <v>548</v>
          </cell>
          <cell r="B560" t="str">
            <v>PHR MM350x100x4.0</v>
          </cell>
          <cell r="C560">
            <v>350</v>
          </cell>
          <cell r="D560">
            <v>100</v>
          </cell>
          <cell r="E560">
            <v>4</v>
          </cell>
          <cell r="G560">
            <v>38.299999999999997</v>
          </cell>
          <cell r="H560">
            <v>30.1</v>
          </cell>
          <cell r="I560">
            <v>5624</v>
          </cell>
          <cell r="J560">
            <v>540</v>
          </cell>
        </row>
        <row r="561">
          <cell r="A561">
            <v>549</v>
          </cell>
          <cell r="B561" t="str">
            <v>PHR MM350x150x2.0</v>
          </cell>
          <cell r="C561">
            <v>350</v>
          </cell>
          <cell r="D561">
            <v>150</v>
          </cell>
          <cell r="E561">
            <v>2</v>
          </cell>
          <cell r="G561">
            <v>21.8</v>
          </cell>
          <cell r="H561">
            <v>17.100000000000001</v>
          </cell>
          <cell r="I561">
            <v>3610</v>
          </cell>
          <cell r="J561">
            <v>750</v>
          </cell>
        </row>
        <row r="562">
          <cell r="A562">
            <v>550</v>
          </cell>
          <cell r="B562" t="str">
            <v>PHR MM350x150x2.5</v>
          </cell>
          <cell r="C562">
            <v>350</v>
          </cell>
          <cell r="D562">
            <v>150</v>
          </cell>
          <cell r="E562">
            <v>2.5</v>
          </cell>
          <cell r="G562">
            <v>27</v>
          </cell>
          <cell r="H562">
            <v>21.2</v>
          </cell>
          <cell r="I562">
            <v>4450</v>
          </cell>
          <cell r="J562">
            <v>926</v>
          </cell>
        </row>
        <row r="563">
          <cell r="A563">
            <v>551</v>
          </cell>
          <cell r="B563" t="str">
            <v>PHR MM350x150x3.0</v>
          </cell>
          <cell r="C563">
            <v>350</v>
          </cell>
          <cell r="D563">
            <v>150</v>
          </cell>
          <cell r="E563">
            <v>3</v>
          </cell>
          <cell r="G563">
            <v>32.200000000000003</v>
          </cell>
          <cell r="H563">
            <v>25.3</v>
          </cell>
          <cell r="I563">
            <v>5265</v>
          </cell>
          <cell r="J563">
            <v>1098</v>
          </cell>
        </row>
        <row r="564">
          <cell r="A564">
            <v>552</v>
          </cell>
          <cell r="B564" t="str">
            <v>PHR MM350x150x3.5</v>
          </cell>
          <cell r="C564">
            <v>350</v>
          </cell>
          <cell r="D564">
            <v>150</v>
          </cell>
          <cell r="E564">
            <v>3.5</v>
          </cell>
          <cell r="G564">
            <v>41.87</v>
          </cell>
          <cell r="H564">
            <v>28.96</v>
          </cell>
          <cell r="I564">
            <v>5812.12</v>
          </cell>
          <cell r="J564">
            <v>1373.3</v>
          </cell>
        </row>
        <row r="565">
          <cell r="A565">
            <v>553</v>
          </cell>
          <cell r="B565" t="str">
            <v>PHR MM350x150x4.0</v>
          </cell>
          <cell r="C565">
            <v>350</v>
          </cell>
          <cell r="D565">
            <v>150</v>
          </cell>
          <cell r="E565">
            <v>4</v>
          </cell>
          <cell r="G565">
            <v>42.3</v>
          </cell>
          <cell r="H565">
            <v>33.200000000000003</v>
          </cell>
          <cell r="I565">
            <v>6821</v>
          </cell>
          <cell r="J565">
            <v>1430</v>
          </cell>
        </row>
        <row r="566">
          <cell r="A566">
            <v>554</v>
          </cell>
          <cell r="B566" t="str">
            <v>PHR MM350x200x2.0</v>
          </cell>
          <cell r="C566">
            <v>350</v>
          </cell>
          <cell r="D566">
            <v>200</v>
          </cell>
          <cell r="E566">
            <v>2</v>
          </cell>
          <cell r="G566">
            <v>23.8</v>
          </cell>
          <cell r="H566">
            <v>18.600000000000001</v>
          </cell>
          <cell r="I566">
            <v>4216</v>
          </cell>
          <cell r="J566">
            <v>1461</v>
          </cell>
        </row>
        <row r="567">
          <cell r="A567">
            <v>555</v>
          </cell>
          <cell r="B567" t="str">
            <v>PHR MM350x200x2.5</v>
          </cell>
          <cell r="C567">
            <v>350</v>
          </cell>
          <cell r="D567">
            <v>200</v>
          </cell>
          <cell r="E567">
            <v>2.5</v>
          </cell>
          <cell r="G567">
            <v>29.5</v>
          </cell>
          <cell r="H567">
            <v>23.2</v>
          </cell>
          <cell r="I567">
            <v>5205</v>
          </cell>
          <cell r="J567">
            <v>1809</v>
          </cell>
        </row>
        <row r="568">
          <cell r="A568">
            <v>556</v>
          </cell>
          <cell r="B568" t="str">
            <v>PHR MM350x200x3.0</v>
          </cell>
          <cell r="C568">
            <v>350</v>
          </cell>
          <cell r="D568">
            <v>200</v>
          </cell>
          <cell r="E568">
            <v>3</v>
          </cell>
          <cell r="G568">
            <v>36.4</v>
          </cell>
          <cell r="H568">
            <v>28.6</v>
          </cell>
          <cell r="I568">
            <v>6420</v>
          </cell>
          <cell r="J568">
            <v>2151</v>
          </cell>
        </row>
        <row r="569">
          <cell r="A569">
            <v>557</v>
          </cell>
          <cell r="B569" t="str">
            <v>PHR MM350x200x3.5</v>
          </cell>
          <cell r="C569">
            <v>350</v>
          </cell>
          <cell r="D569">
            <v>200</v>
          </cell>
          <cell r="E569">
            <v>3.5</v>
          </cell>
          <cell r="G569">
            <v>41.84</v>
          </cell>
          <cell r="H569">
            <v>32.81</v>
          </cell>
          <cell r="I569">
            <v>7109.18</v>
          </cell>
          <cell r="J569">
            <v>2433</v>
          </cell>
        </row>
        <row r="570">
          <cell r="A570">
            <v>558</v>
          </cell>
          <cell r="B570" t="str">
            <v>PHR MM350x200x4.0</v>
          </cell>
          <cell r="C570">
            <v>350</v>
          </cell>
          <cell r="D570">
            <v>200</v>
          </cell>
          <cell r="E570">
            <v>4</v>
          </cell>
          <cell r="G570">
            <v>47.9</v>
          </cell>
          <cell r="H570">
            <v>37.6</v>
          </cell>
          <cell r="I570">
            <v>8355</v>
          </cell>
          <cell r="J570">
            <v>2813</v>
          </cell>
        </row>
        <row r="571">
          <cell r="A571">
            <v>559</v>
          </cell>
          <cell r="B571" t="str">
            <v>PHR MM400x150x3.0</v>
          </cell>
          <cell r="C571">
            <v>400</v>
          </cell>
          <cell r="D571">
            <v>150</v>
          </cell>
          <cell r="E571">
            <v>3</v>
          </cell>
          <cell r="G571">
            <v>35.200000000000003</v>
          </cell>
          <cell r="H571">
            <v>27.6</v>
          </cell>
          <cell r="I571">
            <v>7317</v>
          </cell>
          <cell r="J571">
            <v>1191</v>
          </cell>
        </row>
        <row r="572">
          <cell r="A572">
            <v>560</v>
          </cell>
          <cell r="B572" t="str">
            <v>PHR MM400x150x3.5</v>
          </cell>
          <cell r="C572">
            <v>400</v>
          </cell>
          <cell r="D572">
            <v>150</v>
          </cell>
          <cell r="E572">
            <v>3.5</v>
          </cell>
          <cell r="G572">
            <v>40.72</v>
          </cell>
          <cell r="H572">
            <v>31.94</v>
          </cell>
          <cell r="I572">
            <v>8281.5</v>
          </cell>
          <cell r="J572">
            <v>1332.3</v>
          </cell>
        </row>
        <row r="573">
          <cell r="A573">
            <v>561</v>
          </cell>
          <cell r="B573" t="str">
            <v>PHR MM400x150x4.0</v>
          </cell>
          <cell r="C573">
            <v>400</v>
          </cell>
          <cell r="D573">
            <v>150</v>
          </cell>
          <cell r="E573">
            <v>4</v>
          </cell>
          <cell r="G573">
            <v>46.3</v>
          </cell>
          <cell r="H573">
            <v>36.4</v>
          </cell>
          <cell r="I573">
            <v>9498</v>
          </cell>
          <cell r="J573">
            <v>1551</v>
          </cell>
        </row>
        <row r="574">
          <cell r="A574">
            <v>562</v>
          </cell>
          <cell r="B574" t="str">
            <v>PHR MM400x200x3.0</v>
          </cell>
          <cell r="C574">
            <v>400</v>
          </cell>
          <cell r="D574">
            <v>200</v>
          </cell>
          <cell r="E574">
            <v>3</v>
          </cell>
          <cell r="G574">
            <v>39.4</v>
          </cell>
          <cell r="H574">
            <v>30.9</v>
          </cell>
          <cell r="I574">
            <v>8846</v>
          </cell>
          <cell r="J574">
            <v>2345</v>
          </cell>
        </row>
        <row r="575">
          <cell r="A575">
            <v>563</v>
          </cell>
          <cell r="B575" t="str">
            <v>PHR MM400x200x3.5</v>
          </cell>
          <cell r="C575">
            <v>400</v>
          </cell>
          <cell r="D575">
            <v>200</v>
          </cell>
          <cell r="E575">
            <v>3.5</v>
          </cell>
          <cell r="G575">
            <v>45.62</v>
          </cell>
          <cell r="H575">
            <v>35.799999999999997</v>
          </cell>
          <cell r="I575">
            <v>10033.4</v>
          </cell>
          <cell r="J575">
            <v>2650</v>
          </cell>
        </row>
        <row r="576">
          <cell r="A576">
            <v>564</v>
          </cell>
          <cell r="B576" t="str">
            <v>PHR MM400x200x4.0</v>
          </cell>
          <cell r="C576">
            <v>400</v>
          </cell>
          <cell r="D576">
            <v>200</v>
          </cell>
          <cell r="E576">
            <v>4</v>
          </cell>
          <cell r="G576">
            <v>51.9</v>
          </cell>
          <cell r="H576">
            <v>40.799999999999997</v>
          </cell>
          <cell r="I576">
            <v>11529</v>
          </cell>
          <cell r="J576">
            <v>3069</v>
          </cell>
        </row>
        <row r="577">
          <cell r="A577">
            <v>565</v>
          </cell>
          <cell r="B577" t="str">
            <v>PHR MM450x150x3.0</v>
          </cell>
          <cell r="C577">
            <v>450</v>
          </cell>
          <cell r="D577">
            <v>150</v>
          </cell>
          <cell r="E577">
            <v>3</v>
          </cell>
          <cell r="G577">
            <v>38.200000000000003</v>
          </cell>
          <cell r="H577">
            <v>30</v>
          </cell>
          <cell r="I577">
            <v>9808</v>
          </cell>
          <cell r="J577">
            <v>1283</v>
          </cell>
        </row>
        <row r="578">
          <cell r="A578">
            <v>566</v>
          </cell>
          <cell r="B578" t="str">
            <v>PHR MM450x150x3.5</v>
          </cell>
          <cell r="C578">
            <v>450</v>
          </cell>
          <cell r="D578">
            <v>150</v>
          </cell>
          <cell r="E578">
            <v>3.5</v>
          </cell>
          <cell r="G578">
            <v>44.5</v>
          </cell>
          <cell r="H578">
            <v>34.9</v>
          </cell>
          <cell r="I578">
            <v>11380</v>
          </cell>
          <cell r="J578">
            <v>1516.43</v>
          </cell>
        </row>
        <row r="579">
          <cell r="A579">
            <v>567</v>
          </cell>
          <cell r="B579" t="str">
            <v>PHR MM450x150x4.0</v>
          </cell>
          <cell r="C579">
            <v>450</v>
          </cell>
          <cell r="D579">
            <v>150</v>
          </cell>
          <cell r="E579">
            <v>4</v>
          </cell>
          <cell r="G579">
            <v>50.3</v>
          </cell>
          <cell r="H579">
            <v>39.5</v>
          </cell>
          <cell r="I579">
            <v>12755</v>
          </cell>
          <cell r="J579">
            <v>1672</v>
          </cell>
        </row>
        <row r="580">
          <cell r="A580">
            <v>568</v>
          </cell>
          <cell r="B580" t="str">
            <v>PHR MM450x200x3.0</v>
          </cell>
          <cell r="C580">
            <v>450</v>
          </cell>
          <cell r="D580">
            <v>200</v>
          </cell>
          <cell r="E580">
            <v>3</v>
          </cell>
          <cell r="G580">
            <v>42.4</v>
          </cell>
          <cell r="H580">
            <v>33.299999999999997</v>
          </cell>
          <cell r="I580">
            <v>11763</v>
          </cell>
          <cell r="J580">
            <v>2539</v>
          </cell>
        </row>
        <row r="581">
          <cell r="A581">
            <v>569</v>
          </cell>
          <cell r="B581" t="str">
            <v>PHR MM450x200x3.5</v>
          </cell>
          <cell r="C581">
            <v>450</v>
          </cell>
          <cell r="D581">
            <v>200</v>
          </cell>
          <cell r="E581">
            <v>3.5</v>
          </cell>
          <cell r="G581">
            <v>49.4</v>
          </cell>
          <cell r="H581">
            <v>38.76</v>
          </cell>
          <cell r="I581">
            <v>13664.5</v>
          </cell>
          <cell r="J581">
            <v>2988</v>
          </cell>
        </row>
        <row r="582">
          <cell r="A582">
            <v>570</v>
          </cell>
          <cell r="B582" t="str">
            <v>PHR MM450x200x4.0</v>
          </cell>
          <cell r="C582">
            <v>450</v>
          </cell>
          <cell r="D582">
            <v>200</v>
          </cell>
          <cell r="E582">
            <v>4</v>
          </cell>
          <cell r="G582">
            <v>55.9</v>
          </cell>
          <cell r="H582">
            <v>43.9</v>
          </cell>
          <cell r="I582">
            <v>15352</v>
          </cell>
          <cell r="J582">
            <v>3325</v>
          </cell>
        </row>
        <row r="583">
          <cell r="A583">
            <v>571</v>
          </cell>
          <cell r="B583" t="str">
            <v>2PHR C100x100x1.2</v>
          </cell>
          <cell r="C583">
            <v>100</v>
          </cell>
          <cell r="D583">
            <v>100</v>
          </cell>
          <cell r="E583">
            <v>1.2</v>
          </cell>
          <cell r="G583">
            <v>5.38</v>
          </cell>
          <cell r="H583">
            <v>4.2300000000000004</v>
          </cell>
          <cell r="I583">
            <v>86.93</v>
          </cell>
          <cell r="J583">
            <v>38.14</v>
          </cell>
        </row>
        <row r="584">
          <cell r="A584">
            <v>572</v>
          </cell>
          <cell r="B584" t="str">
            <v>2PHR C100x100x1.5</v>
          </cell>
          <cell r="C584">
            <v>100</v>
          </cell>
          <cell r="D584">
            <v>100</v>
          </cell>
          <cell r="E584">
            <v>1.5</v>
          </cell>
          <cell r="G584">
            <v>6.65</v>
          </cell>
          <cell r="H584">
            <v>5.23</v>
          </cell>
          <cell r="I584">
            <v>106.4</v>
          </cell>
          <cell r="J584">
            <v>46.97</v>
          </cell>
        </row>
        <row r="585">
          <cell r="A585">
            <v>573</v>
          </cell>
          <cell r="B585" t="str">
            <v>2PHR C100x100x2.0</v>
          </cell>
          <cell r="C585">
            <v>100</v>
          </cell>
          <cell r="D585">
            <v>100</v>
          </cell>
          <cell r="E585">
            <v>2</v>
          </cell>
          <cell r="G585">
            <v>8.6999999999999993</v>
          </cell>
          <cell r="H585">
            <v>6.84</v>
          </cell>
          <cell r="I585">
            <v>136.86000000000001</v>
          </cell>
          <cell r="J585">
            <v>61.06</v>
          </cell>
        </row>
        <row r="586">
          <cell r="A586">
            <v>574</v>
          </cell>
          <cell r="B586" t="str">
            <v>2PHR C100x100x2.5</v>
          </cell>
          <cell r="C586">
            <v>100</v>
          </cell>
          <cell r="D586">
            <v>100</v>
          </cell>
          <cell r="E586">
            <v>2.5</v>
          </cell>
          <cell r="G586">
            <v>10.66</v>
          </cell>
          <cell r="H586">
            <v>5.39</v>
          </cell>
          <cell r="I586">
            <v>164.89</v>
          </cell>
          <cell r="J586">
            <v>74.37</v>
          </cell>
        </row>
        <row r="587">
          <cell r="A587">
            <v>575</v>
          </cell>
          <cell r="B587" t="str">
            <v>2PHR C150x150x1.2</v>
          </cell>
          <cell r="C587">
            <v>150</v>
          </cell>
          <cell r="D587">
            <v>150</v>
          </cell>
          <cell r="E587">
            <v>1.2</v>
          </cell>
          <cell r="G587">
            <v>8.16</v>
          </cell>
          <cell r="H587">
            <v>6.42</v>
          </cell>
          <cell r="I587">
            <v>300.98</v>
          </cell>
          <cell r="J587">
            <v>129.91</v>
          </cell>
        </row>
        <row r="588">
          <cell r="A588">
            <v>576</v>
          </cell>
          <cell r="B588" t="str">
            <v>2PHR C150x150x1.5</v>
          </cell>
          <cell r="C588">
            <v>150</v>
          </cell>
          <cell r="D588">
            <v>150</v>
          </cell>
          <cell r="E588">
            <v>1.5</v>
          </cell>
          <cell r="G588">
            <v>10.130000000000001</v>
          </cell>
          <cell r="H588">
            <v>7.97</v>
          </cell>
          <cell r="I588">
            <v>371.1</v>
          </cell>
          <cell r="J588">
            <v>160.80000000000001</v>
          </cell>
        </row>
        <row r="589">
          <cell r="A589">
            <v>577</v>
          </cell>
          <cell r="B589" t="str">
            <v>2PHR C150x150x2.0</v>
          </cell>
          <cell r="C589">
            <v>150</v>
          </cell>
          <cell r="D589">
            <v>150</v>
          </cell>
          <cell r="E589">
            <v>2</v>
          </cell>
          <cell r="G589">
            <v>13.34</v>
          </cell>
          <cell r="H589">
            <v>10.5</v>
          </cell>
          <cell r="I589">
            <v>483.44</v>
          </cell>
          <cell r="J589">
            <v>210.87</v>
          </cell>
        </row>
        <row r="590">
          <cell r="A590">
            <v>578</v>
          </cell>
          <cell r="B590" t="str">
            <v>2PHR C150x150x2.5</v>
          </cell>
          <cell r="C590">
            <v>150</v>
          </cell>
          <cell r="D590">
            <v>150</v>
          </cell>
          <cell r="E590">
            <v>2.5</v>
          </cell>
          <cell r="G590">
            <v>16.46</v>
          </cell>
          <cell r="H590">
            <v>12.96</v>
          </cell>
          <cell r="I590">
            <v>590.19000000000005</v>
          </cell>
          <cell r="J590">
            <v>259.18</v>
          </cell>
        </row>
        <row r="591">
          <cell r="A591">
            <v>579</v>
          </cell>
          <cell r="B591" t="str">
            <v>2PHR C200x150x1.5</v>
          </cell>
          <cell r="C591">
            <v>200</v>
          </cell>
          <cell r="D591">
            <v>150</v>
          </cell>
          <cell r="E591">
            <v>1.5</v>
          </cell>
          <cell r="G591">
            <v>11.63</v>
          </cell>
          <cell r="H591">
            <v>9.15</v>
          </cell>
          <cell r="I591">
            <v>721.98</v>
          </cell>
          <cell r="J591">
            <v>160.83000000000001</v>
          </cell>
        </row>
        <row r="592">
          <cell r="A592">
            <v>580</v>
          </cell>
          <cell r="B592" t="str">
            <v>2PHR C200x150x2.0</v>
          </cell>
          <cell r="C592">
            <v>200</v>
          </cell>
          <cell r="D592">
            <v>150</v>
          </cell>
          <cell r="E592">
            <v>2</v>
          </cell>
          <cell r="G592">
            <v>15.34</v>
          </cell>
          <cell r="H592">
            <v>12.07</v>
          </cell>
          <cell r="I592">
            <v>943.34</v>
          </cell>
          <cell r="J592">
            <v>210.95</v>
          </cell>
        </row>
        <row r="593">
          <cell r="A593">
            <v>581</v>
          </cell>
          <cell r="B593" t="str">
            <v>2PHR C200x150x2.5</v>
          </cell>
          <cell r="C593">
            <v>200</v>
          </cell>
          <cell r="D593">
            <v>150</v>
          </cell>
          <cell r="E593">
            <v>2.5</v>
          </cell>
          <cell r="G593">
            <v>18.96</v>
          </cell>
          <cell r="H593">
            <v>14.92</v>
          </cell>
          <cell r="I593">
            <v>1155.1600000000001</v>
          </cell>
          <cell r="J593">
            <v>259.33999999999997</v>
          </cell>
        </row>
        <row r="594">
          <cell r="A594">
            <v>582</v>
          </cell>
          <cell r="B594" t="str">
            <v>2PHR C200x150x3.0</v>
          </cell>
          <cell r="C594">
            <v>200</v>
          </cell>
          <cell r="D594">
            <v>150</v>
          </cell>
          <cell r="E594">
            <v>3</v>
          </cell>
          <cell r="G594">
            <v>22.51</v>
          </cell>
          <cell r="H594">
            <v>17.71</v>
          </cell>
          <cell r="I594">
            <v>1357.5</v>
          </cell>
          <cell r="J594">
            <v>306.01</v>
          </cell>
        </row>
        <row r="595">
          <cell r="A595">
            <v>583</v>
          </cell>
          <cell r="B595" t="str">
            <v>2PHR C250x170x1.5</v>
          </cell>
          <cell r="C595">
            <v>250</v>
          </cell>
          <cell r="D595">
            <v>170</v>
          </cell>
          <cell r="E595">
            <v>1.5</v>
          </cell>
          <cell r="G595">
            <v>14.03</v>
          </cell>
          <cell r="H595">
            <v>11.04</v>
          </cell>
          <cell r="I595">
            <v>1339.41</v>
          </cell>
          <cell r="J595">
            <v>242.71</v>
          </cell>
        </row>
        <row r="596">
          <cell r="A596">
            <v>584</v>
          </cell>
          <cell r="B596" t="str">
            <v>2PHR C250x170x2.0</v>
          </cell>
          <cell r="C596">
            <v>250</v>
          </cell>
          <cell r="D596">
            <v>170</v>
          </cell>
          <cell r="E596">
            <v>2</v>
          </cell>
          <cell r="G596">
            <v>18.54</v>
          </cell>
          <cell r="H596">
            <v>14.59</v>
          </cell>
          <cell r="I596">
            <v>1756.07</v>
          </cell>
          <cell r="J596">
            <v>319.14</v>
          </cell>
        </row>
        <row r="597">
          <cell r="A597">
            <v>585</v>
          </cell>
          <cell r="B597" t="str">
            <v>2PHR C250x170x2.5</v>
          </cell>
          <cell r="C597">
            <v>250</v>
          </cell>
          <cell r="D597">
            <v>170</v>
          </cell>
          <cell r="E597">
            <v>2.5</v>
          </cell>
          <cell r="G597">
            <v>22.96</v>
          </cell>
          <cell r="H597">
            <v>18.07</v>
          </cell>
          <cell r="I597">
            <v>2157.9499999999998</v>
          </cell>
          <cell r="J597">
            <v>393.36</v>
          </cell>
        </row>
        <row r="598">
          <cell r="A598">
            <v>586</v>
          </cell>
          <cell r="B598" t="str">
            <v>2PHR C250x170x3.0</v>
          </cell>
          <cell r="C598">
            <v>250</v>
          </cell>
          <cell r="D598">
            <v>170</v>
          </cell>
          <cell r="E598">
            <v>3</v>
          </cell>
          <cell r="G598">
            <v>27.31</v>
          </cell>
          <cell r="H598">
            <v>21.49</v>
          </cell>
          <cell r="I598">
            <v>2545.14</v>
          </cell>
          <cell r="J598">
            <v>465.37</v>
          </cell>
        </row>
        <row r="599">
          <cell r="A599">
            <v>587</v>
          </cell>
          <cell r="B599" t="str">
            <v>2PHR C300x170x1.5</v>
          </cell>
          <cell r="C599">
            <v>300</v>
          </cell>
          <cell r="D599">
            <v>170</v>
          </cell>
          <cell r="E599">
            <v>1.5</v>
          </cell>
          <cell r="G599">
            <v>15.53</v>
          </cell>
          <cell r="H599">
            <v>12.22</v>
          </cell>
          <cell r="I599">
            <v>2057.37</v>
          </cell>
          <cell r="J599">
            <v>242.75</v>
          </cell>
        </row>
        <row r="600">
          <cell r="A600">
            <v>588</v>
          </cell>
          <cell r="B600" t="str">
            <v>2PHR C300x170x2.0</v>
          </cell>
          <cell r="C600">
            <v>300</v>
          </cell>
          <cell r="D600">
            <v>170</v>
          </cell>
          <cell r="E600">
            <v>2</v>
          </cell>
          <cell r="G600">
            <v>20.54</v>
          </cell>
          <cell r="H600">
            <v>16.16</v>
          </cell>
          <cell r="I600">
            <v>2701.16</v>
          </cell>
          <cell r="J600">
            <v>319.22000000000003</v>
          </cell>
        </row>
        <row r="601">
          <cell r="A601">
            <v>589</v>
          </cell>
          <cell r="B601" t="str">
            <v>2PHR C300x170x2.5</v>
          </cell>
          <cell r="C601">
            <v>300</v>
          </cell>
          <cell r="D601">
            <v>170</v>
          </cell>
          <cell r="E601">
            <v>2.5</v>
          </cell>
          <cell r="G601">
            <v>25.46</v>
          </cell>
          <cell r="H601">
            <v>20.04</v>
          </cell>
          <cell r="I601">
            <v>3324.1</v>
          </cell>
          <cell r="J601">
            <v>393.51</v>
          </cell>
        </row>
        <row r="602">
          <cell r="A602">
            <v>590</v>
          </cell>
          <cell r="B602" t="str">
            <v>2PHR C300x170x3.0</v>
          </cell>
          <cell r="C602">
            <v>300</v>
          </cell>
          <cell r="D602">
            <v>170</v>
          </cell>
          <cell r="E602">
            <v>3</v>
          </cell>
          <cell r="G602">
            <v>30.31</v>
          </cell>
          <cell r="H602">
            <v>23.85</v>
          </cell>
          <cell r="I602">
            <v>3926.29</v>
          </cell>
          <cell r="J602">
            <v>465.64</v>
          </cell>
        </row>
        <row r="603">
          <cell r="A603">
            <v>591</v>
          </cell>
          <cell r="B603" t="str">
            <v>2PHR C350x170x2.0</v>
          </cell>
          <cell r="C603">
            <v>350</v>
          </cell>
          <cell r="D603">
            <v>170</v>
          </cell>
          <cell r="E603">
            <v>2</v>
          </cell>
          <cell r="G603">
            <v>22.54</v>
          </cell>
          <cell r="H603">
            <v>17.739999999999998</v>
          </cell>
          <cell r="I603">
            <v>3903.07</v>
          </cell>
          <cell r="J603">
            <v>319.3</v>
          </cell>
        </row>
        <row r="604">
          <cell r="A604">
            <v>592</v>
          </cell>
          <cell r="B604" t="str">
            <v>2PHR C350x170x2.5</v>
          </cell>
          <cell r="C604">
            <v>350</v>
          </cell>
          <cell r="D604">
            <v>170</v>
          </cell>
          <cell r="E604">
            <v>2.5</v>
          </cell>
          <cell r="G604">
            <v>27.96</v>
          </cell>
          <cell r="H604">
            <v>22.01</v>
          </cell>
          <cell r="I604">
            <v>4808.68</v>
          </cell>
          <cell r="J604">
            <v>393.67</v>
          </cell>
        </row>
        <row r="605">
          <cell r="A605">
            <v>593</v>
          </cell>
          <cell r="B605" t="str">
            <v>2PHR C350x170x3.0</v>
          </cell>
          <cell r="C605">
            <v>350</v>
          </cell>
          <cell r="D605">
            <v>170</v>
          </cell>
          <cell r="E605">
            <v>3</v>
          </cell>
          <cell r="G605">
            <v>33.31</v>
          </cell>
          <cell r="H605">
            <v>26.21</v>
          </cell>
          <cell r="I605">
            <v>5686.44</v>
          </cell>
          <cell r="J605">
            <v>465.91</v>
          </cell>
        </row>
        <row r="606">
          <cell r="A606">
            <v>594</v>
          </cell>
          <cell r="B606" t="str">
            <v>2PHR C400x170x2.0</v>
          </cell>
          <cell r="C606">
            <v>400</v>
          </cell>
          <cell r="D606">
            <v>170</v>
          </cell>
          <cell r="E606">
            <v>2</v>
          </cell>
          <cell r="G606">
            <v>24.54</v>
          </cell>
          <cell r="H606">
            <v>19.309999999999999</v>
          </cell>
          <cell r="I606">
            <v>5386.83</v>
          </cell>
          <cell r="J606">
            <v>319.38</v>
          </cell>
        </row>
        <row r="607">
          <cell r="A607">
            <v>595</v>
          </cell>
          <cell r="B607" t="str">
            <v>2PHR C400x170x2.5</v>
          </cell>
          <cell r="C607">
            <v>400</v>
          </cell>
          <cell r="D607">
            <v>170</v>
          </cell>
          <cell r="E607">
            <v>2.5</v>
          </cell>
          <cell r="G607">
            <v>30.46</v>
          </cell>
          <cell r="H607">
            <v>23.97</v>
          </cell>
          <cell r="I607">
            <v>6642.97</v>
          </cell>
          <cell r="J607">
            <v>393.82</v>
          </cell>
        </row>
        <row r="608">
          <cell r="A608">
            <v>596</v>
          </cell>
          <cell r="B608" t="str">
            <v>2PHR C400x170x3.0</v>
          </cell>
          <cell r="C608">
            <v>400</v>
          </cell>
          <cell r="D608">
            <v>170</v>
          </cell>
          <cell r="E608">
            <v>3</v>
          </cell>
          <cell r="G608">
            <v>36.31</v>
          </cell>
          <cell r="H608">
            <v>28.57</v>
          </cell>
          <cell r="I608">
            <v>7863.14</v>
          </cell>
          <cell r="J608">
            <v>466.18</v>
          </cell>
        </row>
        <row r="609">
          <cell r="A609">
            <v>597</v>
          </cell>
          <cell r="B609" t="str">
            <v>2PHR C400x170x4.0</v>
          </cell>
          <cell r="C609">
            <v>400</v>
          </cell>
          <cell r="D609">
            <v>170</v>
          </cell>
          <cell r="E609">
            <v>4</v>
          </cell>
          <cell r="G609">
            <v>47.75</v>
          </cell>
          <cell r="H609">
            <v>37.58</v>
          </cell>
          <cell r="I609">
            <v>10196.02</v>
          </cell>
          <cell r="J609">
            <v>604.78</v>
          </cell>
        </row>
        <row r="610">
          <cell r="A610">
            <v>598</v>
          </cell>
          <cell r="B610" t="str">
            <v>2PHR C450x170x2.0</v>
          </cell>
          <cell r="C610">
            <v>450</v>
          </cell>
          <cell r="D610">
            <v>170</v>
          </cell>
          <cell r="E610">
            <v>2</v>
          </cell>
          <cell r="G610">
            <v>26.54</v>
          </cell>
          <cell r="H610">
            <v>20.88</v>
          </cell>
          <cell r="I610">
            <v>7177.45</v>
          </cell>
          <cell r="J610">
            <v>319.45999999999998</v>
          </cell>
        </row>
        <row r="611">
          <cell r="A611">
            <v>599</v>
          </cell>
          <cell r="B611" t="str">
            <v>2PHR C450x170x2.5</v>
          </cell>
          <cell r="C611">
            <v>450</v>
          </cell>
          <cell r="D611">
            <v>170</v>
          </cell>
          <cell r="E611">
            <v>2.5</v>
          </cell>
          <cell r="G611">
            <v>32.96</v>
          </cell>
          <cell r="H611">
            <v>25.94</v>
          </cell>
          <cell r="I611">
            <v>8858.25</v>
          </cell>
          <cell r="J611">
            <v>393.98</v>
          </cell>
        </row>
        <row r="612">
          <cell r="A612">
            <v>600</v>
          </cell>
          <cell r="B612" t="str">
            <v>2PHR C450x170x3.0</v>
          </cell>
          <cell r="C612">
            <v>450</v>
          </cell>
          <cell r="D612">
            <v>170</v>
          </cell>
          <cell r="E612">
            <v>3</v>
          </cell>
          <cell r="G612">
            <v>39.31</v>
          </cell>
          <cell r="H612">
            <v>30.93</v>
          </cell>
          <cell r="I612">
            <v>10493.91</v>
          </cell>
          <cell r="J612">
            <v>466.45</v>
          </cell>
        </row>
        <row r="613">
          <cell r="A613">
            <v>601</v>
          </cell>
          <cell r="B613" t="str">
            <v>2PHR C450x170x4.0</v>
          </cell>
          <cell r="C613">
            <v>450</v>
          </cell>
          <cell r="D613">
            <v>170</v>
          </cell>
          <cell r="E613">
            <v>4</v>
          </cell>
          <cell r="G613">
            <v>51.75</v>
          </cell>
          <cell r="H613">
            <v>40.72</v>
          </cell>
          <cell r="I613">
            <v>13630.32</v>
          </cell>
          <cell r="J613">
            <v>605.41999999999996</v>
          </cell>
        </row>
        <row r="614">
          <cell r="A614">
            <v>602</v>
          </cell>
          <cell r="B614" t="str">
            <v>PERFIL ACESCO</v>
          </cell>
        </row>
        <row r="615">
          <cell r="A615">
            <v>603</v>
          </cell>
          <cell r="B615" t="str">
            <v>PHR C100x50x1.2</v>
          </cell>
          <cell r="C615">
            <v>100</v>
          </cell>
          <cell r="D615">
            <v>50</v>
          </cell>
          <cell r="E615">
            <v>1.2</v>
          </cell>
          <cell r="G615">
            <v>258.7</v>
          </cell>
          <cell r="H615">
            <v>2.0299999999999998</v>
          </cell>
          <cell r="I615">
            <v>41.528199999999998</v>
          </cell>
          <cell r="J615">
            <v>9.0840999999999994</v>
          </cell>
        </row>
        <row r="616">
          <cell r="A616">
            <v>604</v>
          </cell>
          <cell r="B616" t="str">
            <v>PHR C100x50x1.5</v>
          </cell>
          <cell r="C616">
            <v>100</v>
          </cell>
          <cell r="D616">
            <v>50</v>
          </cell>
          <cell r="E616">
            <v>1.5</v>
          </cell>
          <cell r="G616">
            <v>321.19</v>
          </cell>
          <cell r="H616">
            <v>2.5299999999999998</v>
          </cell>
          <cell r="I616">
            <v>51.182200000000002</v>
          </cell>
          <cell r="J616">
            <v>11.108499999999999</v>
          </cell>
        </row>
        <row r="617">
          <cell r="A617">
            <v>605</v>
          </cell>
          <cell r="B617" t="str">
            <v>PHR C100x50x2.0</v>
          </cell>
          <cell r="C617">
            <v>100</v>
          </cell>
          <cell r="D617">
            <v>50</v>
          </cell>
          <cell r="E617">
            <v>2</v>
          </cell>
          <cell r="G617">
            <v>423.4</v>
          </cell>
          <cell r="H617">
            <v>3.38</v>
          </cell>
          <cell r="I617">
            <v>66.644800000000004</v>
          </cell>
          <cell r="J617">
            <v>14.274800000000001</v>
          </cell>
        </row>
        <row r="618">
          <cell r="A618">
            <v>606</v>
          </cell>
          <cell r="B618" t="str">
            <v>PHR C100x50x2.5</v>
          </cell>
          <cell r="C618">
            <v>100</v>
          </cell>
          <cell r="D618">
            <v>50</v>
          </cell>
          <cell r="E618">
            <v>2.5</v>
          </cell>
          <cell r="G618">
            <v>523.16999999999996</v>
          </cell>
          <cell r="H618">
            <v>4.22</v>
          </cell>
          <cell r="I618">
            <v>81.338499999999996</v>
          </cell>
          <cell r="J618">
            <v>17.1906</v>
          </cell>
        </row>
        <row r="619">
          <cell r="A619">
            <v>607</v>
          </cell>
          <cell r="B619" t="str">
            <v>PHR C100x50x3.0</v>
          </cell>
          <cell r="C619">
            <v>100</v>
          </cell>
          <cell r="D619">
            <v>50</v>
          </cell>
          <cell r="E619">
            <v>3</v>
          </cell>
          <cell r="G619">
            <v>620.52</v>
          </cell>
          <cell r="H619">
            <v>5.0599999999999996</v>
          </cell>
          <cell r="I619">
            <v>95.281300000000002</v>
          </cell>
          <cell r="J619">
            <v>19.866499999999998</v>
          </cell>
        </row>
        <row r="620">
          <cell r="A620">
            <v>608</v>
          </cell>
          <cell r="B620" t="str">
            <v>PHR C120x60x1.2</v>
          </cell>
          <cell r="C620">
            <v>120</v>
          </cell>
          <cell r="D620">
            <v>60</v>
          </cell>
          <cell r="E620">
            <v>1.2</v>
          </cell>
          <cell r="G620">
            <v>306.7</v>
          </cell>
          <cell r="H620">
            <v>2.4500000000000002</v>
          </cell>
          <cell r="I620">
            <v>71.848699999999994</v>
          </cell>
          <cell r="J620">
            <v>15.0357</v>
          </cell>
        </row>
        <row r="621">
          <cell r="A621">
            <v>609</v>
          </cell>
          <cell r="B621" t="str">
            <v>PHR C120x60x1.5</v>
          </cell>
          <cell r="C621">
            <v>120</v>
          </cell>
          <cell r="D621">
            <v>60</v>
          </cell>
          <cell r="E621">
            <v>1.5</v>
          </cell>
          <cell r="G621">
            <v>381.19</v>
          </cell>
          <cell r="H621">
            <v>3.06</v>
          </cell>
          <cell r="I621">
            <v>88.752099999999999</v>
          </cell>
          <cell r="J621">
            <v>18.4436</v>
          </cell>
        </row>
        <row r="622">
          <cell r="A622">
            <v>610</v>
          </cell>
          <cell r="B622" t="str">
            <v>PHR C120x60x2.0</v>
          </cell>
          <cell r="C622">
            <v>120</v>
          </cell>
          <cell r="D622">
            <v>60</v>
          </cell>
          <cell r="E622">
            <v>2</v>
          </cell>
          <cell r="G622">
            <v>503.4</v>
          </cell>
          <cell r="H622">
            <v>4.08</v>
          </cell>
          <cell r="I622">
            <v>116.00700000000001</v>
          </cell>
          <cell r="J622">
            <v>23.825299999999999</v>
          </cell>
        </row>
        <row r="623">
          <cell r="A623">
            <v>611</v>
          </cell>
          <cell r="B623" t="str">
            <v>PHR C120x60x2.5</v>
          </cell>
          <cell r="C623">
            <v>120</v>
          </cell>
          <cell r="D623">
            <v>60</v>
          </cell>
          <cell r="E623">
            <v>2.5</v>
          </cell>
          <cell r="G623">
            <v>623.16999999999996</v>
          </cell>
          <cell r="H623">
            <v>5.0999999999999996</v>
          </cell>
          <cell r="I623">
            <v>142.339</v>
          </cell>
          <cell r="J623">
            <v>28.845400000000001</v>
          </cell>
        </row>
        <row r="624">
          <cell r="A624">
            <v>612</v>
          </cell>
          <cell r="B624" t="str">
            <v>PHR C120x60x3.0</v>
          </cell>
          <cell r="C624">
            <v>120</v>
          </cell>
          <cell r="D624">
            <v>60</v>
          </cell>
          <cell r="E624">
            <v>3</v>
          </cell>
          <cell r="G624">
            <v>740.52</v>
          </cell>
          <cell r="H624">
            <v>6.12</v>
          </cell>
          <cell r="I624">
            <v>167.15440000000001</v>
          </cell>
          <cell r="J624">
            <v>33.516399999999997</v>
          </cell>
        </row>
        <row r="625">
          <cell r="A625">
            <v>613</v>
          </cell>
          <cell r="B625" t="str">
            <v>PHR C150x50x1.2</v>
          </cell>
          <cell r="C625">
            <v>150</v>
          </cell>
          <cell r="D625">
            <v>50</v>
          </cell>
          <cell r="E625">
            <v>1.2</v>
          </cell>
          <cell r="G625">
            <v>323.5</v>
          </cell>
          <cell r="H625">
            <v>2.52</v>
          </cell>
          <cell r="I625">
            <v>108.58110000000001</v>
          </cell>
          <cell r="J625">
            <v>11.0007</v>
          </cell>
        </row>
        <row r="626">
          <cell r="A626">
            <v>614</v>
          </cell>
          <cell r="B626" t="str">
            <v>PHR C150x50x1.5</v>
          </cell>
          <cell r="C626">
            <v>150</v>
          </cell>
          <cell r="D626">
            <v>50</v>
          </cell>
          <cell r="E626">
            <v>1.5</v>
          </cell>
          <cell r="G626">
            <v>402.19</v>
          </cell>
          <cell r="H626">
            <v>3.16</v>
          </cell>
          <cell r="I626">
            <v>134.22239999999999</v>
          </cell>
          <cell r="J626">
            <v>13.4651</v>
          </cell>
        </row>
        <row r="627">
          <cell r="A627">
            <v>615</v>
          </cell>
          <cell r="B627" t="str">
            <v>PHR C150x50x2.0</v>
          </cell>
          <cell r="C627">
            <v>150</v>
          </cell>
          <cell r="D627">
            <v>50</v>
          </cell>
          <cell r="E627">
            <v>2</v>
          </cell>
          <cell r="G627">
            <v>531.4</v>
          </cell>
          <cell r="H627">
            <v>4.21</v>
          </cell>
          <cell r="I627">
            <v>175.64949999999999</v>
          </cell>
          <cell r="J627">
            <v>17.331399999999999</v>
          </cell>
        </row>
        <row r="628">
          <cell r="A628">
            <v>616</v>
          </cell>
          <cell r="B628" t="str">
            <v>PHR C150x50x2.5</v>
          </cell>
          <cell r="C628">
            <v>150</v>
          </cell>
          <cell r="D628">
            <v>50</v>
          </cell>
          <cell r="E628">
            <v>2.5</v>
          </cell>
          <cell r="G628">
            <v>658.17</v>
          </cell>
          <cell r="H628">
            <v>5.26</v>
          </cell>
          <cell r="I628">
            <v>215.46369999999999</v>
          </cell>
          <cell r="J628">
            <v>20.9069</v>
          </cell>
        </row>
        <row r="629">
          <cell r="A629">
            <v>617</v>
          </cell>
          <cell r="B629" t="str">
            <v>PHR C150x50x3.0</v>
          </cell>
          <cell r="C629">
            <v>150</v>
          </cell>
          <cell r="D629">
            <v>50</v>
          </cell>
          <cell r="E629">
            <v>3</v>
          </cell>
          <cell r="G629">
            <v>782.52</v>
          </cell>
          <cell r="H629">
            <v>6.31</v>
          </cell>
          <cell r="I629">
            <v>253.69120000000001</v>
          </cell>
          <cell r="J629">
            <v>24.203199999999999</v>
          </cell>
        </row>
        <row r="630">
          <cell r="A630">
            <v>618</v>
          </cell>
          <cell r="B630" t="str">
            <v>PHR C160x60x1.2</v>
          </cell>
          <cell r="C630">
            <v>160</v>
          </cell>
          <cell r="D630">
            <v>60</v>
          </cell>
          <cell r="E630">
            <v>1.2</v>
          </cell>
          <cell r="G630">
            <v>366.7</v>
          </cell>
          <cell r="H630">
            <v>2.86</v>
          </cell>
          <cell r="I630">
            <v>144.3477</v>
          </cell>
          <cell r="J630">
            <v>18.622</v>
          </cell>
        </row>
        <row r="631">
          <cell r="A631">
            <v>619</v>
          </cell>
          <cell r="B631" t="str">
            <v>PHR C160x60x1.5</v>
          </cell>
          <cell r="C631">
            <v>160</v>
          </cell>
          <cell r="D631">
            <v>60</v>
          </cell>
          <cell r="E631">
            <v>1.5</v>
          </cell>
          <cell r="G631">
            <v>456.19</v>
          </cell>
          <cell r="H631">
            <v>3.58</v>
          </cell>
          <cell r="I631">
            <v>178.67150000000001</v>
          </cell>
          <cell r="J631">
            <v>22.875699999999998</v>
          </cell>
        </row>
        <row r="632">
          <cell r="A632">
            <v>620</v>
          </cell>
          <cell r="B632" t="str">
            <v>PHR C160x60x2.0</v>
          </cell>
          <cell r="C632">
            <v>160</v>
          </cell>
          <cell r="D632">
            <v>60</v>
          </cell>
          <cell r="E632">
            <v>2</v>
          </cell>
          <cell r="G632">
            <v>603.4</v>
          </cell>
          <cell r="H632">
            <v>4.7699999999999996</v>
          </cell>
          <cell r="I632">
            <v>234.34139999999999</v>
          </cell>
          <cell r="J632">
            <v>29.6234</v>
          </cell>
        </row>
        <row r="633">
          <cell r="A633">
            <v>621</v>
          </cell>
          <cell r="B633" t="str">
            <v>PHR C160x60x2.5</v>
          </cell>
          <cell r="C633">
            <v>160</v>
          </cell>
          <cell r="D633">
            <v>60</v>
          </cell>
          <cell r="E633">
            <v>2.5</v>
          </cell>
          <cell r="G633">
            <v>748.17</v>
          </cell>
          <cell r="H633">
            <v>5.97</v>
          </cell>
          <cell r="I633">
            <v>288.11489999999998</v>
          </cell>
          <cell r="J633">
            <v>35.9557</v>
          </cell>
        </row>
        <row r="634">
          <cell r="A634">
            <v>622</v>
          </cell>
          <cell r="B634" t="str">
            <v>PHR C160x60x3.0</v>
          </cell>
          <cell r="C634">
            <v>160</v>
          </cell>
          <cell r="D634">
            <v>60</v>
          </cell>
          <cell r="E634">
            <v>3</v>
          </cell>
          <cell r="G634">
            <v>890.52</v>
          </cell>
          <cell r="H634">
            <v>7.16</v>
          </cell>
          <cell r="I634">
            <v>340.02080000000001</v>
          </cell>
          <cell r="J634">
            <v>41.886600000000001</v>
          </cell>
        </row>
        <row r="635">
          <cell r="A635">
            <v>623</v>
          </cell>
          <cell r="B635" t="str">
            <v>PHR C220x80x1.2</v>
          </cell>
          <cell r="C635">
            <v>220</v>
          </cell>
          <cell r="D635">
            <v>80</v>
          </cell>
          <cell r="E635">
            <v>1.2</v>
          </cell>
          <cell r="G635">
            <v>486.7</v>
          </cell>
          <cell r="H635">
            <v>3.82</v>
          </cell>
          <cell r="I635">
            <v>363.49529999999999</v>
          </cell>
          <cell r="J635">
            <v>41.026499999999999</v>
          </cell>
        </row>
        <row r="636">
          <cell r="A636">
            <v>624</v>
          </cell>
          <cell r="B636" t="str">
            <v>PHR C220x80x1.5</v>
          </cell>
          <cell r="C636">
            <v>220</v>
          </cell>
          <cell r="D636">
            <v>80</v>
          </cell>
          <cell r="E636">
            <v>1.5</v>
          </cell>
          <cell r="G636">
            <v>606.19000000000005</v>
          </cell>
          <cell r="H636">
            <v>4.78</v>
          </cell>
          <cell r="I636">
            <v>451.02519999999998</v>
          </cell>
          <cell r="J636">
            <v>50.582299999999996</v>
          </cell>
        </row>
        <row r="637">
          <cell r="A637">
            <v>625</v>
          </cell>
          <cell r="B637" t="str">
            <v>PHR C220x80x2.0</v>
          </cell>
          <cell r="C637">
            <v>220</v>
          </cell>
          <cell r="D637">
            <v>80</v>
          </cell>
          <cell r="E637">
            <v>2</v>
          </cell>
          <cell r="G637">
            <v>803.4</v>
          </cell>
          <cell r="H637">
            <v>6.37</v>
          </cell>
          <cell r="I637">
            <v>593.97829999999999</v>
          </cell>
          <cell r="J637">
            <v>65.905900000000003</v>
          </cell>
        </row>
        <row r="638">
          <cell r="A638">
            <v>626</v>
          </cell>
          <cell r="B638" t="str">
            <v>PHR C220x80x2.5</v>
          </cell>
          <cell r="C638">
            <v>220</v>
          </cell>
          <cell r="D638">
            <v>80</v>
          </cell>
          <cell r="E638">
            <v>2.5</v>
          </cell>
          <cell r="G638">
            <v>998.17</v>
          </cell>
          <cell r="H638">
            <v>7.97</v>
          </cell>
          <cell r="I638">
            <v>733.30240000000003</v>
          </cell>
          <cell r="J638">
            <v>80.4923</v>
          </cell>
        </row>
        <row r="639">
          <cell r="A639">
            <v>627</v>
          </cell>
          <cell r="B639" t="str">
            <v>PHR C220x80x3.0</v>
          </cell>
          <cell r="C639">
            <v>220</v>
          </cell>
          <cell r="D639">
            <v>80</v>
          </cell>
          <cell r="E639">
            <v>3</v>
          </cell>
          <cell r="G639">
            <v>1190.5</v>
          </cell>
          <cell r="H639">
            <v>9.56</v>
          </cell>
          <cell r="I639">
            <v>869.03719999999998</v>
          </cell>
          <cell r="J639">
            <v>94.360299999999995</v>
          </cell>
        </row>
        <row r="640">
          <cell r="A640">
            <v>628</v>
          </cell>
          <cell r="B640" t="str">
            <v>PHR C305x80x1.5</v>
          </cell>
          <cell r="C640">
            <v>305</v>
          </cell>
          <cell r="D640">
            <v>80</v>
          </cell>
          <cell r="E640">
            <v>1.5</v>
          </cell>
          <cell r="G640">
            <v>748.69</v>
          </cell>
          <cell r="H640">
            <v>5.86</v>
          </cell>
          <cell r="I640">
            <v>999.46090000000004</v>
          </cell>
          <cell r="J640">
            <v>60.959600000000002</v>
          </cell>
        </row>
        <row r="641">
          <cell r="A641">
            <v>629</v>
          </cell>
          <cell r="B641" t="str">
            <v>PHR C305x80x2.0</v>
          </cell>
          <cell r="C641">
            <v>305</v>
          </cell>
          <cell r="D641">
            <v>80</v>
          </cell>
          <cell r="E641">
            <v>2</v>
          </cell>
          <cell r="G641">
            <v>993.4</v>
          </cell>
          <cell r="H641">
            <v>7.82</v>
          </cell>
          <cell r="I641">
            <v>1319.2153000000001</v>
          </cell>
          <cell r="J641">
            <v>79.522900000000007</v>
          </cell>
        </row>
        <row r="642">
          <cell r="A642">
            <v>630</v>
          </cell>
          <cell r="B642" t="str">
            <v>PHR C305x80x2.5</v>
          </cell>
          <cell r="C642">
            <v>305</v>
          </cell>
          <cell r="D642">
            <v>80</v>
          </cell>
          <cell r="E642">
            <v>2.5</v>
          </cell>
          <cell r="G642">
            <v>1235.7</v>
          </cell>
          <cell r="H642">
            <v>9.77</v>
          </cell>
          <cell r="I642">
            <v>1632.3594000000001</v>
          </cell>
          <cell r="J642">
            <v>97.243600000000001</v>
          </cell>
        </row>
        <row r="643">
          <cell r="A643">
            <v>631</v>
          </cell>
          <cell r="B643" t="str">
            <v>PHR C305x80x3.0</v>
          </cell>
          <cell r="C643">
            <v>305</v>
          </cell>
          <cell r="D643">
            <v>80</v>
          </cell>
          <cell r="E643">
            <v>3</v>
          </cell>
          <cell r="G643">
            <v>1475.5</v>
          </cell>
          <cell r="H643">
            <v>11.83</v>
          </cell>
          <cell r="I643">
            <v>1938.9458</v>
          </cell>
          <cell r="J643">
            <v>114.14190000000001</v>
          </cell>
        </row>
        <row r="644">
          <cell r="A644">
            <v>632</v>
          </cell>
          <cell r="B644" t="str">
            <v>PHR C355x110x2.0</v>
          </cell>
          <cell r="C644">
            <v>355</v>
          </cell>
          <cell r="D644">
            <v>110</v>
          </cell>
          <cell r="E644">
            <v>2</v>
          </cell>
          <cell r="G644">
            <v>1213.4000000000001</v>
          </cell>
          <cell r="H644">
            <v>9.5</v>
          </cell>
          <cell r="I644">
            <v>2274.3454000000002</v>
          </cell>
          <cell r="J644">
            <v>180.26259999999999</v>
          </cell>
        </row>
        <row r="645">
          <cell r="A645">
            <v>633</v>
          </cell>
          <cell r="B645" t="str">
            <v>PHR C355x110x2.5</v>
          </cell>
          <cell r="C645">
            <v>355</v>
          </cell>
          <cell r="D645">
            <v>110</v>
          </cell>
          <cell r="E645">
            <v>2.5</v>
          </cell>
          <cell r="G645">
            <v>1510.7</v>
          </cell>
          <cell r="H645">
            <v>11.87</v>
          </cell>
          <cell r="I645">
            <v>2819.5212000000001</v>
          </cell>
          <cell r="J645">
            <v>221.5429</v>
          </cell>
        </row>
        <row r="646">
          <cell r="A646">
            <v>634</v>
          </cell>
          <cell r="B646" t="str">
            <v>PHR C355x110x3.0</v>
          </cell>
          <cell r="C646">
            <v>355</v>
          </cell>
          <cell r="D646">
            <v>110</v>
          </cell>
          <cell r="E646">
            <v>3</v>
          </cell>
          <cell r="G646">
            <v>1805.5</v>
          </cell>
          <cell r="H646">
            <v>14.25</v>
          </cell>
          <cell r="I646">
            <v>3355.4587999999999</v>
          </cell>
          <cell r="J646">
            <v>261.36439999999999</v>
          </cell>
        </row>
        <row r="647">
          <cell r="A647">
            <v>635</v>
          </cell>
          <cell r="B647" t="str">
            <v>PAG C100x50x1.2</v>
          </cell>
          <cell r="C647">
            <v>100</v>
          </cell>
          <cell r="D647">
            <v>50</v>
          </cell>
          <cell r="E647">
            <v>1.2</v>
          </cell>
          <cell r="G647">
            <v>250.31</v>
          </cell>
          <cell r="H647">
            <v>2</v>
          </cell>
          <cell r="I647">
            <v>40.2194</v>
          </cell>
          <cell r="J647">
            <v>8.8070000000000004</v>
          </cell>
        </row>
        <row r="648">
          <cell r="A648">
            <v>636</v>
          </cell>
          <cell r="B648" t="str">
            <v>PAG C100x50x1.9</v>
          </cell>
          <cell r="C648">
            <v>100</v>
          </cell>
          <cell r="D648">
            <v>50</v>
          </cell>
          <cell r="E648">
            <v>1.5</v>
          </cell>
          <cell r="G648">
            <v>312.91000000000003</v>
          </cell>
          <cell r="H648">
            <v>2.5</v>
          </cell>
          <cell r="I648">
            <v>49.911499999999997</v>
          </cell>
          <cell r="J648">
            <v>10.843999999999999</v>
          </cell>
        </row>
        <row r="649">
          <cell r="A649">
            <v>637</v>
          </cell>
          <cell r="B649" t="str">
            <v>PAG C100x50x1.9</v>
          </cell>
          <cell r="C649">
            <v>100</v>
          </cell>
          <cell r="D649">
            <v>50</v>
          </cell>
          <cell r="E649">
            <v>1.9</v>
          </cell>
          <cell r="G649">
            <v>397.06</v>
          </cell>
          <cell r="H649">
            <v>3.19</v>
          </cell>
          <cell r="I649">
            <v>62.699199999999998</v>
          </cell>
          <cell r="J649">
            <v>13.476000000000001</v>
          </cell>
        </row>
        <row r="650">
          <cell r="A650">
            <v>638</v>
          </cell>
          <cell r="B650" t="str">
            <v>PAG C120x60x1.2</v>
          </cell>
          <cell r="C650">
            <v>120</v>
          </cell>
          <cell r="D650">
            <v>60</v>
          </cell>
          <cell r="E650">
            <v>1.2</v>
          </cell>
          <cell r="G650">
            <v>296.70999999999998</v>
          </cell>
          <cell r="H650">
            <v>2.1</v>
          </cell>
          <cell r="I650">
            <v>69.563400000000001</v>
          </cell>
          <cell r="J650">
            <v>14.5709</v>
          </cell>
        </row>
        <row r="651">
          <cell r="A651">
            <v>639</v>
          </cell>
          <cell r="B651" t="str">
            <v>PAG C120x60x1.5</v>
          </cell>
          <cell r="C651">
            <v>120</v>
          </cell>
          <cell r="D651">
            <v>60</v>
          </cell>
          <cell r="E651">
            <v>1.5</v>
          </cell>
          <cell r="G651">
            <v>371.31</v>
          </cell>
          <cell r="H651">
            <v>3.03</v>
          </cell>
          <cell r="I651">
            <v>86.522400000000005</v>
          </cell>
          <cell r="J651">
            <v>17.997</v>
          </cell>
        </row>
        <row r="652">
          <cell r="A652">
            <v>640</v>
          </cell>
          <cell r="B652" t="str">
            <v>PAG C120x60x1.9</v>
          </cell>
          <cell r="C652">
            <v>120</v>
          </cell>
          <cell r="D652">
            <v>60</v>
          </cell>
          <cell r="E652">
            <v>1.9</v>
          </cell>
          <cell r="G652">
            <v>471.86</v>
          </cell>
          <cell r="H652">
            <v>3.86</v>
          </cell>
          <cell r="I652">
            <v>109.0301</v>
          </cell>
          <cell r="J652">
            <v>22.461400000000001</v>
          </cell>
        </row>
        <row r="653">
          <cell r="A653">
            <v>641</v>
          </cell>
          <cell r="B653" t="str">
            <v>PAG C150x50x1.2</v>
          </cell>
          <cell r="C653">
            <v>150</v>
          </cell>
          <cell r="D653">
            <v>50</v>
          </cell>
          <cell r="E653">
            <v>1.2</v>
          </cell>
          <cell r="G653">
            <v>312.95</v>
          </cell>
          <cell r="H653">
            <v>2.4900000000000002</v>
          </cell>
          <cell r="I653">
            <v>105.1174</v>
          </cell>
          <cell r="J653">
            <v>10.6637</v>
          </cell>
        </row>
        <row r="654">
          <cell r="A654">
            <v>642</v>
          </cell>
          <cell r="B654" t="str">
            <v>PAG C150x50x1.5</v>
          </cell>
          <cell r="C654">
            <v>150</v>
          </cell>
          <cell r="D654">
            <v>50</v>
          </cell>
          <cell r="E654">
            <v>1.5</v>
          </cell>
          <cell r="G654">
            <v>391.75</v>
          </cell>
          <cell r="H654">
            <v>3.12</v>
          </cell>
          <cell r="I654">
            <v>130.83779999999999</v>
          </cell>
          <cell r="J654">
            <v>13.142799999999999</v>
          </cell>
        </row>
        <row r="655">
          <cell r="A655">
            <v>643</v>
          </cell>
          <cell r="B655" t="str">
            <v>PAG C150x50x1.9</v>
          </cell>
          <cell r="C655">
            <v>150</v>
          </cell>
          <cell r="D655">
            <v>50</v>
          </cell>
          <cell r="E655">
            <v>1.9</v>
          </cell>
          <cell r="G655">
            <v>498.04</v>
          </cell>
          <cell r="H655">
            <v>3.98</v>
          </cell>
          <cell r="I655">
            <v>165.03399999999999</v>
          </cell>
          <cell r="J655">
            <v>16.354600000000001</v>
          </cell>
        </row>
        <row r="656">
          <cell r="A656">
            <v>644</v>
          </cell>
          <cell r="B656" t="str">
            <v>PAG C160x60x1.2</v>
          </cell>
          <cell r="C656">
            <v>160</v>
          </cell>
          <cell r="D656">
            <v>60</v>
          </cell>
          <cell r="E656">
            <v>1.2</v>
          </cell>
          <cell r="G656">
            <v>354.7</v>
          </cell>
          <cell r="H656">
            <v>2.82</v>
          </cell>
          <cell r="I656">
            <v>139.71850000000001</v>
          </cell>
          <cell r="J656">
            <v>18.042999999999999</v>
          </cell>
        </row>
        <row r="657">
          <cell r="A657">
            <v>645</v>
          </cell>
          <cell r="B657" t="str">
            <v>PAG C160x60x1.5</v>
          </cell>
          <cell r="C657">
            <v>160</v>
          </cell>
          <cell r="D657">
            <v>60</v>
          </cell>
          <cell r="E657">
            <v>1.5</v>
          </cell>
          <cell r="G657">
            <v>444.31</v>
          </cell>
          <cell r="H657">
            <v>3.54</v>
          </cell>
          <cell r="I657">
            <v>174.1352</v>
          </cell>
          <cell r="J657">
            <v>22.317599999999999</v>
          </cell>
        </row>
        <row r="658">
          <cell r="A658">
            <v>646</v>
          </cell>
          <cell r="B658" t="str">
            <v>PAG C160x60x1.9</v>
          </cell>
          <cell r="C658">
            <v>160</v>
          </cell>
          <cell r="D658">
            <v>60</v>
          </cell>
          <cell r="E658">
            <v>1.9</v>
          </cell>
          <cell r="G658">
            <v>565.36</v>
          </cell>
          <cell r="H658">
            <v>4.5199999999999996</v>
          </cell>
          <cell r="I658">
            <v>220.05070000000001</v>
          </cell>
          <cell r="J658">
            <v>27.909500000000001</v>
          </cell>
        </row>
        <row r="659">
          <cell r="A659">
            <v>647</v>
          </cell>
          <cell r="B659" t="str">
            <v>PAG C220x80x1.2</v>
          </cell>
          <cell r="C659">
            <v>220</v>
          </cell>
          <cell r="D659">
            <v>80</v>
          </cell>
          <cell r="E659">
            <v>1.2</v>
          </cell>
          <cell r="G659">
            <v>470.7</v>
          </cell>
          <cell r="H659">
            <v>3.77</v>
          </cell>
          <cell r="I659">
            <v>351.7244</v>
          </cell>
          <cell r="J659">
            <v>39.7316</v>
          </cell>
        </row>
        <row r="660">
          <cell r="A660">
            <v>648</v>
          </cell>
          <cell r="B660" t="str">
            <v>PAG C220x80x1.5</v>
          </cell>
          <cell r="C660">
            <v>220</v>
          </cell>
          <cell r="D660">
            <v>80</v>
          </cell>
          <cell r="E660">
            <v>1.5</v>
          </cell>
          <cell r="G660">
            <v>590.30999999999995</v>
          </cell>
          <cell r="H660">
            <v>4.7300000000000004</v>
          </cell>
          <cell r="I660">
            <v>439.43099999999998</v>
          </cell>
          <cell r="J660">
            <v>49.323999999999998</v>
          </cell>
        </row>
        <row r="661">
          <cell r="A661">
            <v>649</v>
          </cell>
          <cell r="B661" t="str">
            <v>PAG C220x80x1.9</v>
          </cell>
          <cell r="C661">
            <v>220</v>
          </cell>
          <cell r="D661">
            <v>80</v>
          </cell>
          <cell r="E661">
            <v>1.9</v>
          </cell>
          <cell r="G661">
            <v>752.36</v>
          </cell>
          <cell r="H661">
            <v>6.03</v>
          </cell>
          <cell r="I661">
            <v>557.16110000000003</v>
          </cell>
          <cell r="J661">
            <v>61.933399999999999</v>
          </cell>
        </row>
        <row r="662">
          <cell r="A662">
            <v>650</v>
          </cell>
          <cell r="B662" t="str">
            <v>PAG C305x80x1.5</v>
          </cell>
          <cell r="C662">
            <v>305</v>
          </cell>
          <cell r="D662">
            <v>80</v>
          </cell>
          <cell r="E662">
            <v>1.5</v>
          </cell>
          <cell r="G662">
            <v>729.01</v>
          </cell>
          <cell r="H662">
            <v>5.8</v>
          </cell>
          <cell r="I662">
            <v>973.59360000000004</v>
          </cell>
          <cell r="J662">
            <v>59.4375</v>
          </cell>
        </row>
        <row r="663">
          <cell r="A663">
            <v>651</v>
          </cell>
          <cell r="B663" t="str">
            <v>PAG C305x80x1.9</v>
          </cell>
          <cell r="C663">
            <v>305</v>
          </cell>
          <cell r="D663">
            <v>80</v>
          </cell>
          <cell r="E663">
            <v>1.9</v>
          </cell>
          <cell r="G663">
            <v>930.01</v>
          </cell>
          <cell r="H663">
            <v>7.4</v>
          </cell>
          <cell r="I663">
            <v>1236.7179000000001</v>
          </cell>
          <cell r="J663">
            <v>74.778499999999994</v>
          </cell>
        </row>
        <row r="664">
          <cell r="A664">
            <v>652</v>
          </cell>
          <cell r="B664" t="str">
            <v>PAG C355x80x1.9</v>
          </cell>
          <cell r="C664">
            <v>355</v>
          </cell>
          <cell r="D664">
            <v>80</v>
          </cell>
          <cell r="E664">
            <v>1.9</v>
          </cell>
          <cell r="G664">
            <v>1135.7</v>
          </cell>
          <cell r="H664">
            <v>8.99</v>
          </cell>
          <cell r="I664">
            <v>2131.0785999999998</v>
          </cell>
          <cell r="J664">
            <v>169.28720000000001</v>
          </cell>
        </row>
        <row r="665">
          <cell r="A665">
            <v>653</v>
          </cell>
          <cell r="B665" t="str">
            <v>PHR Z160x60x1.2</v>
          </cell>
          <cell r="C665">
            <v>160</v>
          </cell>
          <cell r="D665">
            <v>60</v>
          </cell>
          <cell r="E665">
            <v>1.2</v>
          </cell>
          <cell r="G665">
            <v>372.24</v>
          </cell>
          <cell r="H665">
            <v>2.86</v>
          </cell>
          <cell r="I665">
            <v>148.54920000000001</v>
          </cell>
          <cell r="J665">
            <v>35.295900000000003</v>
          </cell>
        </row>
        <row r="666">
          <cell r="A666">
            <v>654</v>
          </cell>
          <cell r="B666" t="str">
            <v>PHR Z160x60x1.5</v>
          </cell>
          <cell r="C666">
            <v>160</v>
          </cell>
          <cell r="D666">
            <v>60</v>
          </cell>
          <cell r="E666">
            <v>1.5</v>
          </cell>
          <cell r="G666">
            <v>463.64</v>
          </cell>
          <cell r="H666">
            <v>3.58</v>
          </cell>
          <cell r="I666">
            <v>184.17859999999999</v>
          </cell>
          <cell r="J666">
            <v>43.563000000000002</v>
          </cell>
        </row>
        <row r="667">
          <cell r="A667">
            <v>655</v>
          </cell>
          <cell r="B667" t="str">
            <v>PHR Z160x60x2.0</v>
          </cell>
          <cell r="C667">
            <v>160</v>
          </cell>
          <cell r="D667">
            <v>60</v>
          </cell>
          <cell r="E667">
            <v>2</v>
          </cell>
          <cell r="G667">
            <v>614.5</v>
          </cell>
          <cell r="H667">
            <v>4.7699999999999996</v>
          </cell>
          <cell r="I667">
            <v>242.24629999999999</v>
          </cell>
          <cell r="J667">
            <v>56.862400000000001</v>
          </cell>
        </row>
        <row r="668">
          <cell r="A668">
            <v>656</v>
          </cell>
          <cell r="B668" t="str">
            <v>PHR Z160x60x2.5</v>
          </cell>
          <cell r="C668">
            <v>160</v>
          </cell>
          <cell r="D668">
            <v>60</v>
          </cell>
          <cell r="E668">
            <v>2.5</v>
          </cell>
          <cell r="G668">
            <v>763.51</v>
          </cell>
          <cell r="H668">
            <v>5.97</v>
          </cell>
          <cell r="I668">
            <v>298.69150000000002</v>
          </cell>
          <cell r="J668">
            <v>69.575699999999998</v>
          </cell>
        </row>
        <row r="669">
          <cell r="A669">
            <v>657</v>
          </cell>
          <cell r="B669" t="str">
            <v>PHR Z160x60x3.0</v>
          </cell>
          <cell r="C669">
            <v>160</v>
          </cell>
          <cell r="D669">
            <v>60</v>
          </cell>
          <cell r="E669">
            <v>3</v>
          </cell>
          <cell r="G669">
            <v>910.68</v>
          </cell>
          <cell r="H669">
            <v>7.16</v>
          </cell>
          <cell r="I669">
            <v>353.53789999999998</v>
          </cell>
          <cell r="J669">
            <v>81.716999999999999</v>
          </cell>
        </row>
        <row r="670">
          <cell r="A670">
            <v>658</v>
          </cell>
          <cell r="B670" t="str">
            <v>PHR Z220x80x1.2</v>
          </cell>
          <cell r="C670">
            <v>220</v>
          </cell>
          <cell r="D670">
            <v>80</v>
          </cell>
          <cell r="E670">
            <v>1.2</v>
          </cell>
          <cell r="G670">
            <v>492.24</v>
          </cell>
          <cell r="H670">
            <v>3.82</v>
          </cell>
          <cell r="I670">
            <v>371.15140000000002</v>
          </cell>
          <cell r="J670">
            <v>71.895799999999994</v>
          </cell>
        </row>
        <row r="671">
          <cell r="A671">
            <v>659</v>
          </cell>
          <cell r="B671" t="str">
            <v>PHR Z220x80x1.5</v>
          </cell>
          <cell r="C671">
            <v>220</v>
          </cell>
          <cell r="D671">
            <v>80</v>
          </cell>
          <cell r="E671">
            <v>1.5</v>
          </cell>
          <cell r="G671">
            <v>613.64</v>
          </cell>
          <cell r="H671">
            <v>4.78</v>
          </cell>
          <cell r="I671">
            <v>461.11660000000001</v>
          </cell>
          <cell r="J671">
            <v>88.968500000000006</v>
          </cell>
        </row>
        <row r="672">
          <cell r="A672">
            <v>660</v>
          </cell>
          <cell r="B672" t="str">
            <v>PHR Z220x80x2.0</v>
          </cell>
          <cell r="C672">
            <v>220</v>
          </cell>
          <cell r="D672">
            <v>80</v>
          </cell>
          <cell r="E672">
            <v>2</v>
          </cell>
          <cell r="G672">
            <v>814.5</v>
          </cell>
          <cell r="H672">
            <v>6.37</v>
          </cell>
          <cell r="I672">
            <v>608.58460000000002</v>
          </cell>
          <cell r="J672">
            <v>116.64279999999999</v>
          </cell>
        </row>
        <row r="673">
          <cell r="A673">
            <v>661</v>
          </cell>
          <cell r="B673" t="str">
            <v>PHR Z220x80x2.5</v>
          </cell>
          <cell r="C673">
            <v>220</v>
          </cell>
          <cell r="D673">
            <v>80</v>
          </cell>
          <cell r="E673">
            <v>2.5</v>
          </cell>
          <cell r="G673">
            <v>1013.5</v>
          </cell>
          <cell r="H673">
            <v>7.97</v>
          </cell>
          <cell r="I673">
            <v>752.98879999999997</v>
          </cell>
          <cell r="J673">
            <v>143.35720000000001</v>
          </cell>
        </row>
        <row r="674">
          <cell r="A674">
            <v>662</v>
          </cell>
          <cell r="B674" t="str">
            <v>PHR Z220x80x3.0</v>
          </cell>
          <cell r="C674">
            <v>220</v>
          </cell>
          <cell r="D674">
            <v>80</v>
          </cell>
          <cell r="E674">
            <v>3</v>
          </cell>
          <cell r="G674">
            <v>1210.7</v>
          </cell>
          <cell r="H674">
            <v>9.56</v>
          </cell>
          <cell r="I674">
            <v>894.36239999999998</v>
          </cell>
          <cell r="J674">
            <v>169.1311</v>
          </cell>
        </row>
        <row r="675">
          <cell r="A675">
            <v>663</v>
          </cell>
          <cell r="B675" t="str">
            <v>PHR Z305x80x1.5</v>
          </cell>
          <cell r="C675">
            <v>305</v>
          </cell>
          <cell r="D675">
            <v>80</v>
          </cell>
          <cell r="E675">
            <v>1.5</v>
          </cell>
          <cell r="G675">
            <v>756.14</v>
          </cell>
          <cell r="H675">
            <v>5.86</v>
          </cell>
          <cell r="I675">
            <v>1019.3818</v>
          </cell>
          <cell r="J675">
            <v>101.08159999999999</v>
          </cell>
        </row>
        <row r="676">
          <cell r="A676">
            <v>664</v>
          </cell>
          <cell r="B676" t="str">
            <v>PHR Z305x80x2.0</v>
          </cell>
          <cell r="C676">
            <v>305</v>
          </cell>
          <cell r="D676">
            <v>80</v>
          </cell>
          <cell r="E676">
            <v>2</v>
          </cell>
          <cell r="G676">
            <v>1004.5</v>
          </cell>
          <cell r="H676">
            <v>7.82</v>
          </cell>
          <cell r="I676">
            <v>1348.0558000000001</v>
          </cell>
          <cell r="J676">
            <v>132.62889999999999</v>
          </cell>
        </row>
        <row r="677">
          <cell r="A677">
            <v>665</v>
          </cell>
          <cell r="B677" t="str">
            <v>PHR Z305x80x2.5</v>
          </cell>
          <cell r="C677">
            <v>305</v>
          </cell>
          <cell r="D677">
            <v>80</v>
          </cell>
          <cell r="E677">
            <v>2.5</v>
          </cell>
          <cell r="G677">
            <v>1251</v>
          </cell>
          <cell r="H677">
            <v>9.77</v>
          </cell>
          <cell r="I677">
            <v>1647.2433000000001</v>
          </cell>
          <cell r="J677">
            <v>163.13669999999999</v>
          </cell>
        </row>
        <row r="678">
          <cell r="A678">
            <v>666</v>
          </cell>
          <cell r="B678" t="str">
            <v>PHR Z305x80x3.0</v>
          </cell>
          <cell r="C678">
            <v>305</v>
          </cell>
          <cell r="D678">
            <v>80</v>
          </cell>
          <cell r="E678">
            <v>3</v>
          </cell>
          <cell r="G678">
            <v>1495.7</v>
          </cell>
          <cell r="H678">
            <v>11.73</v>
          </cell>
          <cell r="I678">
            <v>1988.9893999999999</v>
          </cell>
          <cell r="J678">
            <v>192.62430000000001</v>
          </cell>
        </row>
        <row r="679">
          <cell r="A679">
            <v>667</v>
          </cell>
          <cell r="B679" t="str">
            <v>PAG Z160x60x1.2</v>
          </cell>
          <cell r="C679">
            <v>160</v>
          </cell>
          <cell r="D679">
            <v>60</v>
          </cell>
          <cell r="E679">
            <v>1.2</v>
          </cell>
          <cell r="G679">
            <v>360.01</v>
          </cell>
          <cell r="H679">
            <v>2.82</v>
          </cell>
          <cell r="I679">
            <v>143.75360000000001</v>
          </cell>
          <cell r="J679">
            <v>4.1769999999999996</v>
          </cell>
        </row>
        <row r="680">
          <cell r="A680">
            <v>668</v>
          </cell>
          <cell r="B680" t="str">
            <v>PAG Z160x60x1.5</v>
          </cell>
          <cell r="C680">
            <v>160</v>
          </cell>
          <cell r="D680">
            <v>60</v>
          </cell>
          <cell r="E680">
            <v>1.5</v>
          </cell>
          <cell r="G680">
            <v>451.5</v>
          </cell>
          <cell r="H680">
            <v>3.54</v>
          </cell>
          <cell r="I680">
            <v>179.4623</v>
          </cell>
          <cell r="J680">
            <v>42.473300000000002</v>
          </cell>
        </row>
        <row r="681">
          <cell r="A681">
            <v>669</v>
          </cell>
          <cell r="B681" t="str">
            <v>PAG Z160x60x1.9</v>
          </cell>
          <cell r="C681">
            <v>160</v>
          </cell>
          <cell r="D681">
            <v>60</v>
          </cell>
          <cell r="E681">
            <v>1.9</v>
          </cell>
          <cell r="G681">
            <v>575.46</v>
          </cell>
          <cell r="H681">
            <v>4.5199999999999996</v>
          </cell>
          <cell r="I681">
            <v>227.3057</v>
          </cell>
          <cell r="J681">
            <v>53.461500000000001</v>
          </cell>
        </row>
        <row r="682">
          <cell r="A682">
            <v>670</v>
          </cell>
          <cell r="B682" t="str">
            <v>PAG Z220x80x1.2</v>
          </cell>
          <cell r="C682">
            <v>220</v>
          </cell>
          <cell r="D682">
            <v>80</v>
          </cell>
          <cell r="E682">
            <v>1.2</v>
          </cell>
          <cell r="G682">
            <v>476.01</v>
          </cell>
          <cell r="H682">
            <v>3.77</v>
          </cell>
          <cell r="I682">
            <v>359.07150000000001</v>
          </cell>
          <cell r="J682">
            <v>69.592699999999994</v>
          </cell>
        </row>
        <row r="683">
          <cell r="A683">
            <v>671</v>
          </cell>
          <cell r="B683" t="str">
            <v>PAG Z220x80x1.5</v>
          </cell>
          <cell r="C683">
            <v>220</v>
          </cell>
          <cell r="D683">
            <v>80</v>
          </cell>
          <cell r="E683">
            <v>1.5</v>
          </cell>
          <cell r="G683">
            <v>597.5</v>
          </cell>
          <cell r="H683">
            <v>4.7300000000000004</v>
          </cell>
          <cell r="I683">
            <v>449.18579999999997</v>
          </cell>
          <cell r="J683">
            <v>86.712699999999998</v>
          </cell>
        </row>
        <row r="684">
          <cell r="A684">
            <v>672</v>
          </cell>
          <cell r="B684" t="str">
            <v>PAG Z220x80x1.9</v>
          </cell>
          <cell r="C684">
            <v>220</v>
          </cell>
          <cell r="D684">
            <v>80</v>
          </cell>
          <cell r="E684">
            <v>1.9</v>
          </cell>
          <cell r="G684">
            <v>762.46</v>
          </cell>
          <cell r="H684">
            <v>6.03</v>
          </cell>
          <cell r="I684">
            <v>570.53899999999999</v>
          </cell>
          <cell r="J684">
            <v>109.54049999999999</v>
          </cell>
        </row>
        <row r="685">
          <cell r="A685">
            <v>673</v>
          </cell>
          <cell r="B685" t="str">
            <v>PAG Z305x80x1.5</v>
          </cell>
          <cell r="C685">
            <v>305</v>
          </cell>
          <cell r="D685">
            <v>80</v>
          </cell>
          <cell r="E685">
            <v>1.5</v>
          </cell>
          <cell r="G685">
            <v>736.2</v>
          </cell>
          <cell r="H685">
            <v>5.8</v>
          </cell>
          <cell r="I685">
            <v>992.85</v>
          </cell>
          <cell r="J685">
            <v>98.5124</v>
          </cell>
        </row>
        <row r="686">
          <cell r="A686">
            <v>674</v>
          </cell>
          <cell r="B686" t="str">
            <v>PAG Z305x80x1.9</v>
          </cell>
          <cell r="C686">
            <v>305</v>
          </cell>
          <cell r="D686">
            <v>80</v>
          </cell>
          <cell r="E686">
            <v>1.9</v>
          </cell>
          <cell r="G686">
            <v>940.11</v>
          </cell>
          <cell r="H686">
            <v>7.4</v>
          </cell>
          <cell r="I686">
            <v>1263.1301000000001</v>
          </cell>
          <cell r="J686">
            <v>124.5275</v>
          </cell>
        </row>
        <row r="687">
          <cell r="A687">
            <v>675</v>
          </cell>
          <cell r="B687" t="str">
            <v>2PHR C100x50x1.2</v>
          </cell>
          <cell r="C687">
            <v>100</v>
          </cell>
          <cell r="D687">
            <v>100</v>
          </cell>
          <cell r="E687">
            <v>1.2</v>
          </cell>
          <cell r="G687">
            <v>517.41</v>
          </cell>
          <cell r="H687">
            <v>4.05</v>
          </cell>
          <cell r="I687">
            <v>83.056399999999996</v>
          </cell>
          <cell r="J687">
            <v>74.249700000000004</v>
          </cell>
        </row>
        <row r="688">
          <cell r="A688">
            <v>676</v>
          </cell>
          <cell r="B688" t="str">
            <v>2PHR C100x50x1.5</v>
          </cell>
          <cell r="C688">
            <v>100</v>
          </cell>
          <cell r="D688">
            <v>100</v>
          </cell>
          <cell r="E688">
            <v>1.5</v>
          </cell>
          <cell r="G688">
            <v>642.38</v>
          </cell>
          <cell r="H688">
            <v>5.0599999999999996</v>
          </cell>
          <cell r="I688">
            <v>102.3644</v>
          </cell>
          <cell r="J688">
            <v>91.865600000000001</v>
          </cell>
        </row>
        <row r="689">
          <cell r="A689">
            <v>677</v>
          </cell>
          <cell r="B689" t="str">
            <v>2PHR C100x50x2.0</v>
          </cell>
          <cell r="C689">
            <v>100</v>
          </cell>
          <cell r="D689">
            <v>100</v>
          </cell>
          <cell r="E689">
            <v>2</v>
          </cell>
          <cell r="G689">
            <v>846.8</v>
          </cell>
          <cell r="H689">
            <v>6.75</v>
          </cell>
          <cell r="I689">
            <v>133.2895</v>
          </cell>
          <cell r="J689">
            <v>120.4072</v>
          </cell>
        </row>
        <row r="690">
          <cell r="A690">
            <v>678</v>
          </cell>
          <cell r="B690" t="str">
            <v>2PHR C100x50x2.5</v>
          </cell>
          <cell r="C690">
            <v>100</v>
          </cell>
          <cell r="D690">
            <v>100</v>
          </cell>
          <cell r="E690">
            <v>2.5</v>
          </cell>
          <cell r="G690">
            <v>1046.3</v>
          </cell>
          <cell r="H690">
            <v>8.44</v>
          </cell>
          <cell r="I690">
            <v>162.67699999999999</v>
          </cell>
          <cell r="J690">
            <v>147.9443</v>
          </cell>
        </row>
        <row r="691">
          <cell r="A691">
            <v>679</v>
          </cell>
          <cell r="B691" t="str">
            <v>2PHR C100x50x3.0</v>
          </cell>
          <cell r="C691">
            <v>100</v>
          </cell>
          <cell r="D691">
            <v>100</v>
          </cell>
          <cell r="E691">
            <v>3</v>
          </cell>
          <cell r="G691">
            <v>1241</v>
          </cell>
          <cell r="H691">
            <v>10.130000000000001</v>
          </cell>
          <cell r="I691">
            <v>190.56270000000001</v>
          </cell>
          <cell r="J691">
            <v>174.49789999999999</v>
          </cell>
        </row>
        <row r="692">
          <cell r="A692">
            <v>680</v>
          </cell>
          <cell r="B692" t="str">
            <v>2PHR C120x60x1.2</v>
          </cell>
          <cell r="C692">
            <v>120</v>
          </cell>
          <cell r="D692">
            <v>60</v>
          </cell>
          <cell r="E692">
            <v>1.2</v>
          </cell>
          <cell r="G692">
            <v>613.41</v>
          </cell>
          <cell r="H692">
            <v>4.9000000000000004</v>
          </cell>
          <cell r="I692">
            <v>143.69749999999999</v>
          </cell>
          <cell r="J692">
            <v>129.9546</v>
          </cell>
        </row>
        <row r="693">
          <cell r="A693">
            <v>681</v>
          </cell>
          <cell r="B693" t="str">
            <v>2PHR C120x60x1.5</v>
          </cell>
          <cell r="C693">
            <v>120</v>
          </cell>
          <cell r="D693">
            <v>60</v>
          </cell>
          <cell r="E693">
            <v>1.5</v>
          </cell>
          <cell r="G693">
            <v>762.38</v>
          </cell>
          <cell r="H693">
            <v>6.12</v>
          </cell>
          <cell r="I693">
            <v>177.5043</v>
          </cell>
          <cell r="J693">
            <v>161.06780000000001</v>
          </cell>
        </row>
        <row r="694">
          <cell r="A694">
            <v>682</v>
          </cell>
          <cell r="B694" t="str">
            <v>2PHR C120x60x2.0</v>
          </cell>
          <cell r="C694">
            <v>120</v>
          </cell>
          <cell r="D694">
            <v>60</v>
          </cell>
          <cell r="E694">
            <v>2</v>
          </cell>
          <cell r="G694">
            <v>1006.8</v>
          </cell>
          <cell r="H694">
            <v>8.16</v>
          </cell>
          <cell r="I694">
            <v>232.01400000000001</v>
          </cell>
          <cell r="J694">
            <v>211.72810000000001</v>
          </cell>
        </row>
        <row r="695">
          <cell r="A695">
            <v>683</v>
          </cell>
          <cell r="B695" t="str">
            <v>2PHR C120x60x2.5</v>
          </cell>
          <cell r="C695">
            <v>120</v>
          </cell>
          <cell r="D695">
            <v>60</v>
          </cell>
          <cell r="E695">
            <v>2.5</v>
          </cell>
          <cell r="G695">
            <v>1246.3</v>
          </cell>
          <cell r="H695">
            <v>10.210000000000001</v>
          </cell>
          <cell r="I695">
            <v>284.26769999999999</v>
          </cell>
          <cell r="J695">
            <v>260.91680000000002</v>
          </cell>
        </row>
        <row r="696">
          <cell r="A696">
            <v>684</v>
          </cell>
          <cell r="B696" t="str">
            <v>2PHR C120x60x3.0</v>
          </cell>
          <cell r="C696">
            <v>120</v>
          </cell>
          <cell r="D696">
            <v>60</v>
          </cell>
          <cell r="E696">
            <v>3</v>
          </cell>
          <cell r="G696">
            <v>1481</v>
          </cell>
          <cell r="H696">
            <v>12.25</v>
          </cell>
          <cell r="I696">
            <v>334.30880000000002</v>
          </cell>
          <cell r="J696">
            <v>308.65899999999999</v>
          </cell>
        </row>
        <row r="697">
          <cell r="A697">
            <v>685</v>
          </cell>
          <cell r="B697" t="str">
            <v>2PHR C150x50x1.2</v>
          </cell>
          <cell r="C697">
            <v>150</v>
          </cell>
          <cell r="D697">
            <v>50</v>
          </cell>
          <cell r="E697">
            <v>1.2</v>
          </cell>
          <cell r="G697">
            <v>647.01</v>
          </cell>
          <cell r="H697">
            <v>5.05</v>
          </cell>
          <cell r="I697">
            <v>217.16210000000001</v>
          </cell>
          <cell r="J697">
            <v>103.536</v>
          </cell>
        </row>
        <row r="698">
          <cell r="A698">
            <v>686</v>
          </cell>
          <cell r="B698" t="str">
            <v>2PHR C150x50x1.5</v>
          </cell>
          <cell r="C698">
            <v>150</v>
          </cell>
          <cell r="D698">
            <v>50</v>
          </cell>
          <cell r="E698">
            <v>1.5</v>
          </cell>
          <cell r="G698">
            <v>804.38</v>
          </cell>
          <cell r="H698">
            <v>6.31</v>
          </cell>
          <cell r="I698">
            <v>268.44479999999999</v>
          </cell>
          <cell r="J698">
            <v>128.25280000000001</v>
          </cell>
        </row>
        <row r="699">
          <cell r="A699">
            <v>687</v>
          </cell>
          <cell r="B699" t="str">
            <v>2PHR C150x50x2.0</v>
          </cell>
          <cell r="C699">
            <v>150</v>
          </cell>
          <cell r="D699">
            <v>50</v>
          </cell>
          <cell r="E699">
            <v>2</v>
          </cell>
          <cell r="G699">
            <v>1062.8</v>
          </cell>
          <cell r="H699">
            <v>8.42</v>
          </cell>
          <cell r="I699">
            <v>351.29899999999998</v>
          </cell>
          <cell r="J699">
            <v>168.43600000000001</v>
          </cell>
        </row>
        <row r="700">
          <cell r="A700">
            <v>688</v>
          </cell>
          <cell r="B700" t="str">
            <v>2PHR C150x50x2.5</v>
          </cell>
          <cell r="C700">
            <v>150</v>
          </cell>
          <cell r="D700">
            <v>50</v>
          </cell>
          <cell r="E700">
            <v>2.5</v>
          </cell>
          <cell r="G700">
            <v>1316.3</v>
          </cell>
          <cell r="H700">
            <v>10.52</v>
          </cell>
          <cell r="I700">
            <v>430.92739999999998</v>
          </cell>
          <cell r="J700">
            <v>207.37559999999999</v>
          </cell>
        </row>
        <row r="701">
          <cell r="A701">
            <v>689</v>
          </cell>
          <cell r="B701" t="str">
            <v>2PHR C150x50x3.0</v>
          </cell>
          <cell r="C701">
            <v>150</v>
          </cell>
          <cell r="D701">
            <v>50</v>
          </cell>
          <cell r="E701">
            <v>3</v>
          </cell>
          <cell r="G701">
            <v>1565</v>
          </cell>
          <cell r="H701">
            <v>12.62</v>
          </cell>
          <cell r="I701">
            <v>507.38249999999999</v>
          </cell>
          <cell r="J701">
            <v>245.0951</v>
          </cell>
        </row>
        <row r="702">
          <cell r="A702">
            <v>690</v>
          </cell>
          <cell r="B702" t="str">
            <v>2PHR C160x60x1.2</v>
          </cell>
          <cell r="C702">
            <v>160</v>
          </cell>
          <cell r="D702">
            <v>60</v>
          </cell>
          <cell r="E702">
            <v>1.2</v>
          </cell>
          <cell r="G702">
            <v>733.41</v>
          </cell>
          <cell r="H702">
            <v>5.73</v>
          </cell>
          <cell r="I702">
            <v>288.69540000000001</v>
          </cell>
          <cell r="J702">
            <v>163.82919999999999</v>
          </cell>
        </row>
        <row r="703">
          <cell r="A703">
            <v>691</v>
          </cell>
          <cell r="B703" t="str">
            <v>2PHR C160x60x1.5</v>
          </cell>
          <cell r="C703">
            <v>160</v>
          </cell>
          <cell r="D703">
            <v>60</v>
          </cell>
          <cell r="E703">
            <v>1.5</v>
          </cell>
          <cell r="G703">
            <v>912.38</v>
          </cell>
          <cell r="H703">
            <v>7.16</v>
          </cell>
          <cell r="I703">
            <v>357.34309999999999</v>
          </cell>
          <cell r="J703">
            <v>203.19900000000001</v>
          </cell>
        </row>
        <row r="704">
          <cell r="A704">
            <v>692</v>
          </cell>
          <cell r="B704" t="str">
            <v>2PHR C160x60x2.0</v>
          </cell>
          <cell r="C704">
            <v>160</v>
          </cell>
          <cell r="D704">
            <v>60</v>
          </cell>
          <cell r="E704">
            <v>2</v>
          </cell>
          <cell r="G704">
            <v>1206.8</v>
          </cell>
          <cell r="H704">
            <v>9.5500000000000007</v>
          </cell>
          <cell r="I704">
            <v>468.68279999999999</v>
          </cell>
          <cell r="J704">
            <v>267.43470000000002</v>
          </cell>
        </row>
        <row r="705">
          <cell r="A705">
            <v>693</v>
          </cell>
          <cell r="B705" t="str">
            <v>2PHR C160x60x2.5</v>
          </cell>
          <cell r="C705">
            <v>160</v>
          </cell>
          <cell r="D705">
            <v>60</v>
          </cell>
          <cell r="E705">
            <v>2.5</v>
          </cell>
          <cell r="G705">
            <v>1496.3</v>
          </cell>
          <cell r="H705">
            <v>11.93</v>
          </cell>
          <cell r="I705">
            <v>576.22990000000004</v>
          </cell>
          <cell r="J705">
            <v>329.96879999999999</v>
          </cell>
        </row>
        <row r="706">
          <cell r="A706">
            <v>694</v>
          </cell>
          <cell r="B706" t="str">
            <v>2PHR C160x60x3.0</v>
          </cell>
          <cell r="C706">
            <v>160</v>
          </cell>
          <cell r="D706">
            <v>60</v>
          </cell>
          <cell r="E706">
            <v>3</v>
          </cell>
          <cell r="G706">
            <v>1781</v>
          </cell>
          <cell r="H706">
            <v>14.32</v>
          </cell>
          <cell r="I706">
            <v>680.04160000000002</v>
          </cell>
          <cell r="J706">
            <v>390.82909999999998</v>
          </cell>
        </row>
        <row r="707">
          <cell r="A707">
            <v>695</v>
          </cell>
          <cell r="B707" t="str">
            <v>2PHR C220x80x1.2</v>
          </cell>
          <cell r="C707">
            <v>220</v>
          </cell>
          <cell r="D707">
            <v>80</v>
          </cell>
          <cell r="E707">
            <v>1.2</v>
          </cell>
          <cell r="G707">
            <v>973.41</v>
          </cell>
          <cell r="H707">
            <v>7.65</v>
          </cell>
          <cell r="I707">
            <v>726.99059999999997</v>
          </cell>
          <cell r="J707">
            <v>403.72660000000002</v>
          </cell>
        </row>
        <row r="708">
          <cell r="A708">
            <v>696</v>
          </cell>
          <cell r="B708" t="str">
            <v>2PHR C220x80x1.5</v>
          </cell>
          <cell r="C708">
            <v>220</v>
          </cell>
          <cell r="D708">
            <v>80</v>
          </cell>
          <cell r="E708">
            <v>1.5</v>
          </cell>
          <cell r="G708">
            <v>1212.4000000000001</v>
          </cell>
          <cell r="H708">
            <v>9.56</v>
          </cell>
          <cell r="I708">
            <v>902.05039999999997</v>
          </cell>
          <cell r="J708">
            <v>501.75940000000003</v>
          </cell>
        </row>
        <row r="709">
          <cell r="A709">
            <v>697</v>
          </cell>
          <cell r="B709" t="str">
            <v>2PHR C220x80x2.0</v>
          </cell>
          <cell r="C709">
            <v>220</v>
          </cell>
          <cell r="D709">
            <v>80</v>
          </cell>
          <cell r="E709">
            <v>2</v>
          </cell>
          <cell r="G709">
            <v>1606.8</v>
          </cell>
          <cell r="H709">
            <v>12.75</v>
          </cell>
          <cell r="I709">
            <v>1187.9564</v>
          </cell>
          <cell r="J709">
            <v>662.61099999999999</v>
          </cell>
        </row>
        <row r="710">
          <cell r="A710">
            <v>698</v>
          </cell>
          <cell r="B710" t="str">
            <v>2PHR C220x80x2.5</v>
          </cell>
          <cell r="C710">
            <v>220</v>
          </cell>
          <cell r="D710">
            <v>80</v>
          </cell>
          <cell r="E710">
            <v>2.5</v>
          </cell>
          <cell r="G710">
            <v>1996.3</v>
          </cell>
          <cell r="H710">
            <v>15.94</v>
          </cell>
          <cell r="I710">
            <v>1466.6047000000001</v>
          </cell>
          <cell r="J710">
            <v>820.32489999999996</v>
          </cell>
        </row>
        <row r="711">
          <cell r="A711">
            <v>699</v>
          </cell>
          <cell r="B711" t="str">
            <v>2PHR C220x80x3.0</v>
          </cell>
          <cell r="C711">
            <v>220</v>
          </cell>
          <cell r="D711">
            <v>80</v>
          </cell>
          <cell r="E711">
            <v>3</v>
          </cell>
          <cell r="G711">
            <v>2381</v>
          </cell>
          <cell r="H711">
            <v>19.12</v>
          </cell>
          <cell r="I711">
            <v>1738.0745999999999</v>
          </cell>
          <cell r="J711">
            <v>974.9384</v>
          </cell>
        </row>
        <row r="712">
          <cell r="A712">
            <v>700</v>
          </cell>
          <cell r="B712" t="str">
            <v>2PHR C305x80x1.5</v>
          </cell>
          <cell r="C712">
            <v>305</v>
          </cell>
          <cell r="D712">
            <v>80</v>
          </cell>
          <cell r="E712">
            <v>1.5</v>
          </cell>
          <cell r="G712">
            <v>1497.4</v>
          </cell>
          <cell r="H712">
            <v>11.73</v>
          </cell>
          <cell r="I712">
            <v>1998.9218000000001</v>
          </cell>
          <cell r="J712">
            <v>661.92079999999999</v>
          </cell>
        </row>
        <row r="713">
          <cell r="A713">
            <v>701</v>
          </cell>
          <cell r="B713" t="str">
            <v>2PHR C305x80x2.0</v>
          </cell>
          <cell r="C713">
            <v>305</v>
          </cell>
          <cell r="D713">
            <v>80</v>
          </cell>
          <cell r="E713">
            <v>2</v>
          </cell>
          <cell r="G713">
            <v>1986.8</v>
          </cell>
          <cell r="H713">
            <v>15.64</v>
          </cell>
          <cell r="I713">
            <v>2638.4306000000001</v>
          </cell>
          <cell r="J713">
            <v>874.82169999999996</v>
          </cell>
        </row>
        <row r="714">
          <cell r="A714">
            <v>702</v>
          </cell>
          <cell r="B714" t="str">
            <v>2PHR C305x80x2.5</v>
          </cell>
          <cell r="C714">
            <v>305</v>
          </cell>
          <cell r="D714">
            <v>80</v>
          </cell>
          <cell r="E714">
            <v>2.5</v>
          </cell>
          <cell r="G714">
            <v>2471.3000000000002</v>
          </cell>
          <cell r="H714">
            <v>19.55</v>
          </cell>
          <cell r="I714">
            <v>3264.7188000000001</v>
          </cell>
          <cell r="J714">
            <v>1083.9241999999999</v>
          </cell>
        </row>
        <row r="715">
          <cell r="A715">
            <v>703</v>
          </cell>
          <cell r="B715" t="str">
            <v>2PHR C305x80x3.0</v>
          </cell>
          <cell r="C715">
            <v>305</v>
          </cell>
          <cell r="D715">
            <v>80</v>
          </cell>
          <cell r="E715">
            <v>3</v>
          </cell>
          <cell r="G715">
            <v>2951</v>
          </cell>
          <cell r="H715">
            <v>26.46</v>
          </cell>
          <cell r="I715">
            <v>3877.8915999999999</v>
          </cell>
          <cell r="J715">
            <v>1289.2696000000001</v>
          </cell>
        </row>
        <row r="716">
          <cell r="A716">
            <v>704</v>
          </cell>
          <cell r="B716" t="str">
            <v>2PHR C355x110x2.0</v>
          </cell>
          <cell r="C716">
            <v>355</v>
          </cell>
          <cell r="D716">
            <v>110</v>
          </cell>
          <cell r="E716">
            <v>2</v>
          </cell>
          <cell r="G716">
            <v>2426.8000000000002</v>
          </cell>
          <cell r="H716">
            <v>19</v>
          </cell>
          <cell r="I716">
            <v>4548.6912000000002</v>
          </cell>
          <cell r="J716">
            <v>1998.155</v>
          </cell>
        </row>
        <row r="717">
          <cell r="A717">
            <v>705</v>
          </cell>
          <cell r="B717" t="str">
            <v>2PHR C355x110x2.5</v>
          </cell>
          <cell r="C717">
            <v>355</v>
          </cell>
          <cell r="D717">
            <v>110</v>
          </cell>
          <cell r="E717">
            <v>2.5</v>
          </cell>
          <cell r="G717">
            <v>3021.3</v>
          </cell>
          <cell r="H717">
            <v>23.75</v>
          </cell>
          <cell r="I717">
            <v>5639.0424000000003</v>
          </cell>
          <cell r="J717">
            <v>2481.8040000000001</v>
          </cell>
        </row>
        <row r="718">
          <cell r="A718">
            <v>706</v>
          </cell>
          <cell r="B718" t="str">
            <v>2PHR C355x110x3.0</v>
          </cell>
          <cell r="C718">
            <v>355</v>
          </cell>
          <cell r="D718">
            <v>110</v>
          </cell>
          <cell r="E718">
            <v>3</v>
          </cell>
          <cell r="G718">
            <v>3611</v>
          </cell>
          <cell r="H718">
            <v>28.5</v>
          </cell>
          <cell r="I718">
            <v>6710.9175999999998</v>
          </cell>
          <cell r="J718">
            <v>2957.47</v>
          </cell>
        </row>
        <row r="719">
          <cell r="A719">
            <v>707</v>
          </cell>
          <cell r="B719" t="str">
            <v>2PAG C100x50x1.2</v>
          </cell>
          <cell r="C719">
            <v>100</v>
          </cell>
          <cell r="D719">
            <v>100</v>
          </cell>
          <cell r="E719">
            <v>1.2</v>
          </cell>
          <cell r="G719">
            <v>500.61</v>
          </cell>
          <cell r="H719">
            <v>3.99</v>
          </cell>
          <cell r="I719">
            <v>80.438699999999997</v>
          </cell>
          <cell r="J719">
            <v>71.872799999999998</v>
          </cell>
        </row>
        <row r="720">
          <cell r="A720">
            <v>708</v>
          </cell>
          <cell r="B720" t="str">
            <v>2PAG C100x50x1.5</v>
          </cell>
          <cell r="C720">
            <v>100</v>
          </cell>
          <cell r="D720">
            <v>100</v>
          </cell>
          <cell r="E720">
            <v>1.5</v>
          </cell>
          <cell r="G720">
            <v>625.82000000000005</v>
          </cell>
          <cell r="H720">
            <v>5.01</v>
          </cell>
          <cell r="I720">
            <v>99.822999999999993</v>
          </cell>
          <cell r="J720">
            <v>89.538300000000007</v>
          </cell>
        </row>
        <row r="721">
          <cell r="A721">
            <v>709</v>
          </cell>
          <cell r="B721" t="str">
            <v>2PAG C100x50x1.9</v>
          </cell>
          <cell r="C721">
            <v>100</v>
          </cell>
          <cell r="D721">
            <v>100</v>
          </cell>
          <cell r="E721">
            <v>1.9</v>
          </cell>
          <cell r="G721">
            <v>794.12</v>
          </cell>
          <cell r="H721">
            <v>6.39</v>
          </cell>
          <cell r="I721">
            <v>125.3984</v>
          </cell>
          <cell r="J721">
            <v>130.0838</v>
          </cell>
        </row>
        <row r="722">
          <cell r="A722">
            <v>710</v>
          </cell>
          <cell r="B722" t="str">
            <v>2PAG C120x60x1.2</v>
          </cell>
          <cell r="C722">
            <v>120</v>
          </cell>
          <cell r="D722">
            <v>10</v>
          </cell>
          <cell r="E722">
            <v>1.2</v>
          </cell>
          <cell r="G722">
            <v>593.41</v>
          </cell>
          <cell r="H722">
            <v>4.83</v>
          </cell>
          <cell r="I722">
            <v>139.12690000000001</v>
          </cell>
          <cell r="J722">
            <v>125.76519999999999</v>
          </cell>
        </row>
        <row r="723">
          <cell r="A723">
            <v>711</v>
          </cell>
          <cell r="B723" t="str">
            <v>2PAG C120x60x1.5</v>
          </cell>
          <cell r="C723">
            <v>120</v>
          </cell>
          <cell r="D723">
            <v>120</v>
          </cell>
          <cell r="E723">
            <v>1.5</v>
          </cell>
          <cell r="G723">
            <v>742.62</v>
          </cell>
          <cell r="H723">
            <v>6.05</v>
          </cell>
          <cell r="I723">
            <v>173.04480000000001</v>
          </cell>
          <cell r="J723">
            <v>156.95070000000001</v>
          </cell>
        </row>
        <row r="724">
          <cell r="A724">
            <v>712</v>
          </cell>
          <cell r="B724" t="str">
            <v>2PAG C120x60x1.9</v>
          </cell>
          <cell r="C724">
            <v>120</v>
          </cell>
          <cell r="D724">
            <v>120</v>
          </cell>
          <cell r="E724">
            <v>1.9</v>
          </cell>
          <cell r="G724">
            <v>943.72</v>
          </cell>
          <cell r="H724">
            <v>7.73</v>
          </cell>
          <cell r="I724">
            <v>218.06020000000001</v>
          </cell>
          <cell r="J724">
            <v>198.69900000000001</v>
          </cell>
        </row>
        <row r="725">
          <cell r="A725">
            <v>713</v>
          </cell>
          <cell r="B725" t="str">
            <v>2PAG C150x50x1.2</v>
          </cell>
          <cell r="C725">
            <v>150</v>
          </cell>
          <cell r="D725">
            <v>100</v>
          </cell>
          <cell r="E725">
            <v>1.2</v>
          </cell>
          <cell r="G725">
            <v>709.41</v>
          </cell>
          <cell r="H725">
            <v>5.65</v>
          </cell>
          <cell r="I725">
            <v>279.43700000000001</v>
          </cell>
          <cell r="J725">
            <v>158.5325</v>
          </cell>
        </row>
        <row r="726">
          <cell r="A726">
            <v>714</v>
          </cell>
          <cell r="B726" t="str">
            <v>2PAG C150x50x1.5</v>
          </cell>
          <cell r="C726">
            <v>150</v>
          </cell>
          <cell r="D726">
            <v>100</v>
          </cell>
          <cell r="E726">
            <v>1.5</v>
          </cell>
          <cell r="G726">
            <v>888.62</v>
          </cell>
          <cell r="H726">
            <v>7.08</v>
          </cell>
          <cell r="I726">
            <v>348.27030000000002</v>
          </cell>
          <cell r="J726">
            <v>197.98580000000001</v>
          </cell>
        </row>
        <row r="727">
          <cell r="A727">
            <v>715</v>
          </cell>
          <cell r="B727" t="str">
            <v>2PAG C150x50x1.9</v>
          </cell>
          <cell r="C727">
            <v>150</v>
          </cell>
          <cell r="D727">
            <v>100</v>
          </cell>
          <cell r="E727">
            <v>1.9</v>
          </cell>
          <cell r="G727">
            <v>1130.7</v>
          </cell>
          <cell r="H727">
            <v>9.0299999999999994</v>
          </cell>
          <cell r="I727">
            <v>440.10140000000001</v>
          </cell>
          <cell r="J727">
            <v>250.89830000000001</v>
          </cell>
        </row>
        <row r="728">
          <cell r="A728">
            <v>716</v>
          </cell>
          <cell r="B728" t="str">
            <v>2PAG C220x80x1.2</v>
          </cell>
          <cell r="C728">
            <v>220</v>
          </cell>
          <cell r="D728">
            <v>160</v>
          </cell>
          <cell r="E728">
            <v>1.2</v>
          </cell>
          <cell r="G728">
            <v>941.41</v>
          </cell>
          <cell r="H728">
            <v>7.54</v>
          </cell>
          <cell r="I728">
            <v>703.44880000000001</v>
          </cell>
          <cell r="J728">
            <v>390.56889999999999</v>
          </cell>
        </row>
        <row r="729">
          <cell r="A729">
            <v>717</v>
          </cell>
          <cell r="B729" t="str">
            <v>2PAG C220x80x1.5</v>
          </cell>
          <cell r="C729">
            <v>220</v>
          </cell>
          <cell r="D729">
            <v>160</v>
          </cell>
          <cell r="E729">
            <v>1.5</v>
          </cell>
          <cell r="G729">
            <v>1180.5999999999999</v>
          </cell>
          <cell r="H729">
            <v>9.4499999999999993</v>
          </cell>
          <cell r="I729">
            <v>878.86199999999997</v>
          </cell>
          <cell r="J729">
            <v>488.75459999999998</v>
          </cell>
        </row>
        <row r="730">
          <cell r="A730">
            <v>718</v>
          </cell>
          <cell r="B730" t="str">
            <v>2PAG C220x80x1.9</v>
          </cell>
          <cell r="C730">
            <v>220</v>
          </cell>
          <cell r="D730">
            <v>160</v>
          </cell>
          <cell r="E730">
            <v>1.9</v>
          </cell>
          <cell r="G730">
            <v>1504.7</v>
          </cell>
          <cell r="H730">
            <v>12.07</v>
          </cell>
          <cell r="I730">
            <v>1114.3222000000001</v>
          </cell>
          <cell r="J730">
            <v>621.09310000000005</v>
          </cell>
        </row>
        <row r="731">
          <cell r="A731">
            <v>719</v>
          </cell>
          <cell r="B731" t="str">
            <v>2PAG C305x80x1.5</v>
          </cell>
          <cell r="C731">
            <v>305</v>
          </cell>
          <cell r="D731">
            <v>160</v>
          </cell>
          <cell r="E731">
            <v>1.5</v>
          </cell>
          <cell r="G731">
            <v>1458</v>
          </cell>
          <cell r="H731">
            <v>11.59</v>
          </cell>
          <cell r="I731">
            <v>1947.1872000000001</v>
          </cell>
          <cell r="J731">
            <v>644.72349999999994</v>
          </cell>
        </row>
        <row r="732">
          <cell r="A732">
            <v>720</v>
          </cell>
          <cell r="B732" t="str">
            <v>2PAG C305x80x1.9</v>
          </cell>
          <cell r="C732">
            <v>305</v>
          </cell>
          <cell r="D732">
            <v>160</v>
          </cell>
          <cell r="E732">
            <v>1.9</v>
          </cell>
          <cell r="G732">
            <v>1860</v>
          </cell>
          <cell r="H732">
            <v>14.8</v>
          </cell>
          <cell r="I732">
            <v>2473.4358000000002</v>
          </cell>
          <cell r="J732">
            <v>819.84900000000005</v>
          </cell>
        </row>
        <row r="733">
          <cell r="A733">
            <v>721</v>
          </cell>
          <cell r="B733" t="str">
            <v>2PAG C355x110x1.9</v>
          </cell>
          <cell r="C733">
            <v>355</v>
          </cell>
          <cell r="D733">
            <v>220</v>
          </cell>
          <cell r="E733">
            <v>1.9</v>
          </cell>
          <cell r="G733">
            <v>2271.4</v>
          </cell>
          <cell r="H733">
            <v>17.98</v>
          </cell>
          <cell r="I733">
            <v>4262.1584000000003</v>
          </cell>
          <cell r="J733">
            <v>1871.5170000000001</v>
          </cell>
        </row>
        <row r="734">
          <cell r="A734">
            <v>722</v>
          </cell>
          <cell r="B734" t="str">
            <v>PERFIL CORPACERO</v>
          </cell>
        </row>
        <row r="735">
          <cell r="A735">
            <v>723</v>
          </cell>
          <cell r="B735" t="str">
            <v>P-6-18-G x 1.2</v>
          </cell>
          <cell r="C735">
            <v>152.4</v>
          </cell>
          <cell r="D735">
            <v>63.5</v>
          </cell>
          <cell r="E735">
            <v>1.2</v>
          </cell>
          <cell r="G735">
            <v>3.75</v>
          </cell>
          <cell r="H735">
            <v>3.02</v>
          </cell>
          <cell r="I735">
            <v>139.66999999999999</v>
          </cell>
          <cell r="J735">
            <v>21.87</v>
          </cell>
        </row>
        <row r="736">
          <cell r="A736">
            <v>724</v>
          </cell>
          <cell r="B736" t="str">
            <v>P-6-18-N x 1.2</v>
          </cell>
          <cell r="C736">
            <v>152.4</v>
          </cell>
          <cell r="D736">
            <v>63.5</v>
          </cell>
          <cell r="E736">
            <v>1.2</v>
          </cell>
          <cell r="G736">
            <v>3.75</v>
          </cell>
          <cell r="H736">
            <v>2.94</v>
          </cell>
          <cell r="I736">
            <v>139.66999999999999</v>
          </cell>
          <cell r="J736">
            <v>21.87</v>
          </cell>
        </row>
        <row r="737">
          <cell r="A737">
            <v>725</v>
          </cell>
          <cell r="B737" t="str">
            <v>P-6-16-G x 1.5</v>
          </cell>
          <cell r="C737">
            <v>152.4</v>
          </cell>
          <cell r="D737">
            <v>63.5</v>
          </cell>
          <cell r="E737">
            <v>1.5</v>
          </cell>
          <cell r="G737">
            <v>4.67</v>
          </cell>
          <cell r="H737">
            <v>3.75</v>
          </cell>
          <cell r="I737">
            <v>173.15</v>
          </cell>
          <cell r="J737">
            <v>26.94</v>
          </cell>
        </row>
        <row r="738">
          <cell r="A738">
            <v>726</v>
          </cell>
          <cell r="B738" t="str">
            <v>P-6-16-N x 1.5</v>
          </cell>
          <cell r="C738">
            <v>152.4</v>
          </cell>
          <cell r="D738">
            <v>63.5</v>
          </cell>
          <cell r="E738">
            <v>1.5</v>
          </cell>
          <cell r="G738">
            <v>4.67</v>
          </cell>
          <cell r="H738">
            <v>3.67</v>
          </cell>
          <cell r="I738">
            <v>173.15</v>
          </cell>
          <cell r="J738">
            <v>26.94</v>
          </cell>
        </row>
        <row r="739">
          <cell r="A739">
            <v>727</v>
          </cell>
          <cell r="B739" t="str">
            <v>P-6-14-G x 2.0</v>
          </cell>
          <cell r="C739">
            <v>152.4</v>
          </cell>
          <cell r="D739">
            <v>63.5</v>
          </cell>
          <cell r="E739">
            <v>2</v>
          </cell>
          <cell r="G739">
            <v>6.19</v>
          </cell>
          <cell r="H739">
            <v>4.9400000000000004</v>
          </cell>
          <cell r="I739">
            <v>227.7</v>
          </cell>
          <cell r="J739">
            <v>35.049999999999997</v>
          </cell>
        </row>
        <row r="740">
          <cell r="A740">
            <v>728</v>
          </cell>
          <cell r="B740" t="str">
            <v>P-6-14-N x 2.0</v>
          </cell>
          <cell r="C740">
            <v>152.4</v>
          </cell>
          <cell r="D740">
            <v>63.5</v>
          </cell>
          <cell r="E740">
            <v>2</v>
          </cell>
          <cell r="G740">
            <v>6.19</v>
          </cell>
          <cell r="H740">
            <v>4.8600000000000003</v>
          </cell>
          <cell r="I740">
            <v>227.7</v>
          </cell>
          <cell r="J740">
            <v>35.049999999999997</v>
          </cell>
        </row>
        <row r="741">
          <cell r="A741">
            <v>729</v>
          </cell>
          <cell r="B741" t="str">
            <v>P-6-12-G x 2.5</v>
          </cell>
          <cell r="C741">
            <v>152.4</v>
          </cell>
          <cell r="D741">
            <v>63.5</v>
          </cell>
          <cell r="E741">
            <v>2.5</v>
          </cell>
          <cell r="G741">
            <v>8.1300000000000008</v>
          </cell>
          <cell r="H741">
            <v>6.46</v>
          </cell>
          <cell r="I741">
            <v>296.31</v>
          </cell>
          <cell r="J741">
            <v>45.02</v>
          </cell>
        </row>
        <row r="742">
          <cell r="A742">
            <v>730</v>
          </cell>
          <cell r="B742" t="str">
            <v>P-6-12-N x 2.5</v>
          </cell>
          <cell r="C742">
            <v>152.4</v>
          </cell>
          <cell r="D742">
            <v>63.5</v>
          </cell>
          <cell r="E742">
            <v>2.5</v>
          </cell>
          <cell r="G742">
            <v>8.1300000000000008</v>
          </cell>
          <cell r="H742">
            <v>6.38</v>
          </cell>
          <cell r="I742">
            <v>296.31</v>
          </cell>
          <cell r="J742">
            <v>45.02</v>
          </cell>
        </row>
        <row r="743">
          <cell r="A743">
            <v>731</v>
          </cell>
          <cell r="B743" t="str">
            <v>P-6-11-G x 3.0</v>
          </cell>
          <cell r="C743">
            <v>152.4</v>
          </cell>
          <cell r="D743">
            <v>63.5</v>
          </cell>
          <cell r="E743">
            <v>3</v>
          </cell>
          <cell r="G743">
            <v>9.76</v>
          </cell>
          <cell r="H743">
            <v>7.74</v>
          </cell>
          <cell r="I743">
            <v>355.57</v>
          </cell>
          <cell r="J743">
            <v>54.02</v>
          </cell>
        </row>
        <row r="744">
          <cell r="A744">
            <v>732</v>
          </cell>
          <cell r="B744" t="str">
            <v>P-6-11-N x 3.0</v>
          </cell>
          <cell r="C744">
            <v>152.4</v>
          </cell>
          <cell r="D744">
            <v>63.5</v>
          </cell>
          <cell r="E744">
            <v>3</v>
          </cell>
          <cell r="G744">
            <v>9.76</v>
          </cell>
          <cell r="H744">
            <v>7.66</v>
          </cell>
          <cell r="I744">
            <v>355.57</v>
          </cell>
          <cell r="J744">
            <v>54.02</v>
          </cell>
        </row>
        <row r="745">
          <cell r="A745">
            <v>733</v>
          </cell>
          <cell r="B745" t="str">
            <v>P-8-18-G x 1.2</v>
          </cell>
          <cell r="C745">
            <v>203.2</v>
          </cell>
          <cell r="D745">
            <v>63.5</v>
          </cell>
          <cell r="E745">
            <v>1.2</v>
          </cell>
          <cell r="G745">
            <v>4.3600000000000003</v>
          </cell>
          <cell r="H745">
            <v>3.33</v>
          </cell>
          <cell r="I745">
            <v>272.39</v>
          </cell>
          <cell r="J745">
            <v>23.91</v>
          </cell>
        </row>
        <row r="746">
          <cell r="A746">
            <v>734</v>
          </cell>
          <cell r="B746" t="str">
            <v>P-8-18-N x 1.2</v>
          </cell>
          <cell r="C746">
            <v>203.2</v>
          </cell>
          <cell r="D746">
            <v>63.5</v>
          </cell>
          <cell r="E746">
            <v>1.2</v>
          </cell>
          <cell r="G746">
            <v>4.3600000000000003</v>
          </cell>
          <cell r="H746">
            <v>3.25</v>
          </cell>
          <cell r="I746">
            <v>272.39</v>
          </cell>
          <cell r="J746">
            <v>23.91</v>
          </cell>
        </row>
        <row r="747">
          <cell r="A747">
            <v>735</v>
          </cell>
          <cell r="B747" t="str">
            <v>P-8-16-G x 1.5</v>
          </cell>
          <cell r="C747">
            <v>203.2</v>
          </cell>
          <cell r="D747">
            <v>63.5</v>
          </cell>
          <cell r="E747">
            <v>1.5</v>
          </cell>
          <cell r="G747">
            <v>5.43</v>
          </cell>
          <cell r="H747">
            <v>4.1399999999999997</v>
          </cell>
          <cell r="I747">
            <v>338.1</v>
          </cell>
          <cell r="J747">
            <v>29.44</v>
          </cell>
        </row>
        <row r="748">
          <cell r="A748">
            <v>736</v>
          </cell>
          <cell r="B748" t="str">
            <v>P-8-16-N x 1.5</v>
          </cell>
          <cell r="C748">
            <v>203.2</v>
          </cell>
          <cell r="D748">
            <v>63.5</v>
          </cell>
          <cell r="E748">
            <v>1.5</v>
          </cell>
          <cell r="G748">
            <v>5.43</v>
          </cell>
          <cell r="H748">
            <v>4.07</v>
          </cell>
          <cell r="I748">
            <v>338.1</v>
          </cell>
          <cell r="J748">
            <v>29.44</v>
          </cell>
        </row>
        <row r="749">
          <cell r="A749">
            <v>737</v>
          </cell>
          <cell r="B749" t="str">
            <v>P-8-14-G x 2.0</v>
          </cell>
          <cell r="C749">
            <v>203.2</v>
          </cell>
          <cell r="D749">
            <v>63.5</v>
          </cell>
          <cell r="E749">
            <v>2</v>
          </cell>
          <cell r="G749">
            <v>7.21</v>
          </cell>
          <cell r="H749">
            <v>5.5</v>
          </cell>
          <cell r="I749">
            <v>445.54</v>
          </cell>
          <cell r="J749">
            <v>38.299999999999997</v>
          </cell>
        </row>
        <row r="750">
          <cell r="A750">
            <v>738</v>
          </cell>
          <cell r="B750" t="str">
            <v>P-8-14-N x 2.0</v>
          </cell>
          <cell r="C750">
            <v>203.2</v>
          </cell>
          <cell r="D750">
            <v>63.5</v>
          </cell>
          <cell r="E750">
            <v>2</v>
          </cell>
          <cell r="G750">
            <v>7.21</v>
          </cell>
          <cell r="H750">
            <v>4.42</v>
          </cell>
          <cell r="I750">
            <v>445.54</v>
          </cell>
          <cell r="J750">
            <v>38.299999999999997</v>
          </cell>
        </row>
        <row r="751">
          <cell r="A751">
            <v>739</v>
          </cell>
          <cell r="B751" t="str">
            <v>P-8-12-G x 2.5</v>
          </cell>
          <cell r="C751">
            <v>203.2</v>
          </cell>
          <cell r="D751">
            <v>63.5</v>
          </cell>
          <cell r="E751">
            <v>2.5</v>
          </cell>
          <cell r="G751">
            <v>9.48</v>
          </cell>
          <cell r="H751">
            <v>6.85</v>
          </cell>
          <cell r="I751">
            <v>581.36</v>
          </cell>
          <cell r="J751">
            <v>49.24</v>
          </cell>
        </row>
        <row r="752">
          <cell r="A752">
            <v>740</v>
          </cell>
          <cell r="B752" t="str">
            <v>P-8-12-N x 2.5</v>
          </cell>
          <cell r="C752">
            <v>203.2</v>
          </cell>
          <cell r="D752">
            <v>63.5</v>
          </cell>
          <cell r="E752">
            <v>2.5</v>
          </cell>
          <cell r="G752">
            <v>9.48</v>
          </cell>
          <cell r="H752">
            <v>6.78</v>
          </cell>
          <cell r="I752">
            <v>581.36</v>
          </cell>
          <cell r="J752">
            <v>49.24</v>
          </cell>
        </row>
        <row r="753">
          <cell r="A753">
            <v>741</v>
          </cell>
          <cell r="B753" t="str">
            <v>P-8-11-G x 3.0</v>
          </cell>
          <cell r="C753">
            <v>203.2</v>
          </cell>
          <cell r="D753">
            <v>63.5</v>
          </cell>
          <cell r="E753">
            <v>3</v>
          </cell>
          <cell r="G753">
            <v>11.38</v>
          </cell>
          <cell r="H753">
            <v>8.2200000000000006</v>
          </cell>
          <cell r="I753">
            <v>697.63</v>
          </cell>
          <cell r="J753">
            <v>59.09</v>
          </cell>
        </row>
        <row r="754">
          <cell r="A754">
            <v>742</v>
          </cell>
          <cell r="B754" t="str">
            <v>P-8-11-N x 3.0</v>
          </cell>
          <cell r="C754">
            <v>203.2</v>
          </cell>
          <cell r="D754">
            <v>63.5</v>
          </cell>
          <cell r="E754">
            <v>3</v>
          </cell>
          <cell r="G754">
            <v>11.38</v>
          </cell>
          <cell r="H754">
            <v>8.14</v>
          </cell>
          <cell r="I754">
            <v>697.63</v>
          </cell>
          <cell r="J754">
            <v>59.09</v>
          </cell>
        </row>
        <row r="755">
          <cell r="A755">
            <v>743</v>
          </cell>
          <cell r="B755" t="str">
            <v>P-10-18-G x 1.2</v>
          </cell>
          <cell r="C755">
            <v>254</v>
          </cell>
          <cell r="D755">
            <v>63.5</v>
          </cell>
          <cell r="E755">
            <v>1.2</v>
          </cell>
          <cell r="G755">
            <v>4.97</v>
          </cell>
          <cell r="H755">
            <v>3.88</v>
          </cell>
          <cell r="I755">
            <v>461.39</v>
          </cell>
          <cell r="J755">
            <v>25.46</v>
          </cell>
        </row>
        <row r="756">
          <cell r="A756">
            <v>744</v>
          </cell>
          <cell r="B756" t="str">
            <v>P-10-18-N x 1.2</v>
          </cell>
          <cell r="C756">
            <v>254</v>
          </cell>
          <cell r="D756">
            <v>63.5</v>
          </cell>
          <cell r="E756">
            <v>1.2</v>
          </cell>
          <cell r="G756">
            <v>4.97</v>
          </cell>
          <cell r="H756">
            <v>3.73</v>
          </cell>
          <cell r="I756">
            <v>461.39</v>
          </cell>
          <cell r="J756">
            <v>25.46</v>
          </cell>
        </row>
        <row r="757">
          <cell r="A757">
            <v>745</v>
          </cell>
          <cell r="B757" t="str">
            <v>P-10-16-G x 1.5</v>
          </cell>
          <cell r="C757">
            <v>254</v>
          </cell>
          <cell r="D757">
            <v>63.5</v>
          </cell>
          <cell r="E757">
            <v>1.5</v>
          </cell>
          <cell r="G757">
            <v>6.2</v>
          </cell>
          <cell r="H757">
            <v>4.75</v>
          </cell>
          <cell r="I757">
            <v>573.17999999999995</v>
          </cell>
          <cell r="J757">
            <v>31.33</v>
          </cell>
        </row>
        <row r="758">
          <cell r="A758">
            <v>746</v>
          </cell>
          <cell r="B758" t="str">
            <v>P-10-16-N x 1.5</v>
          </cell>
          <cell r="C758">
            <v>254</v>
          </cell>
          <cell r="D758">
            <v>63.5</v>
          </cell>
          <cell r="E758">
            <v>1.5</v>
          </cell>
          <cell r="G758">
            <v>6.2</v>
          </cell>
          <cell r="H758">
            <v>4.67</v>
          </cell>
          <cell r="I758">
            <v>573.17999999999995</v>
          </cell>
          <cell r="J758">
            <v>31.33</v>
          </cell>
        </row>
        <row r="759">
          <cell r="A759">
            <v>747</v>
          </cell>
          <cell r="B759" t="str">
            <v>P-10-14-G x 2.0</v>
          </cell>
          <cell r="C759">
            <v>254</v>
          </cell>
          <cell r="D759">
            <v>63.5</v>
          </cell>
          <cell r="E759">
            <v>2</v>
          </cell>
          <cell r="G759">
            <v>8.2200000000000006</v>
          </cell>
          <cell r="H759">
            <v>6.31</v>
          </cell>
          <cell r="I759">
            <v>756.36</v>
          </cell>
          <cell r="J759">
            <v>40.74</v>
          </cell>
        </row>
        <row r="760">
          <cell r="A760">
            <v>748</v>
          </cell>
          <cell r="B760" t="str">
            <v>P-10-14-N x 2.0</v>
          </cell>
          <cell r="C760">
            <v>254</v>
          </cell>
          <cell r="D760">
            <v>63.5</v>
          </cell>
          <cell r="E760">
            <v>2</v>
          </cell>
          <cell r="G760">
            <v>8.2200000000000006</v>
          </cell>
          <cell r="H760">
            <v>6.22</v>
          </cell>
          <cell r="I760">
            <v>756.36</v>
          </cell>
          <cell r="J760">
            <v>40.74</v>
          </cell>
        </row>
        <row r="761">
          <cell r="A761">
            <v>749</v>
          </cell>
          <cell r="B761" t="str">
            <v>P-10-12-G x 2.5</v>
          </cell>
          <cell r="C761">
            <v>254</v>
          </cell>
          <cell r="D761">
            <v>63.5</v>
          </cell>
          <cell r="E761">
            <v>2.5</v>
          </cell>
          <cell r="G761">
            <v>10.83</v>
          </cell>
          <cell r="H761">
            <v>7.86</v>
          </cell>
          <cell r="I761">
            <v>988.73</v>
          </cell>
          <cell r="J761">
            <v>52.41</v>
          </cell>
        </row>
        <row r="762">
          <cell r="A762">
            <v>750</v>
          </cell>
          <cell r="B762" t="str">
            <v>P-10-12-N x 2.5</v>
          </cell>
          <cell r="C762">
            <v>254</v>
          </cell>
          <cell r="D762">
            <v>63.5</v>
          </cell>
          <cell r="E762">
            <v>2.5</v>
          </cell>
          <cell r="G762">
            <v>10.83</v>
          </cell>
          <cell r="H762">
            <v>7.78</v>
          </cell>
          <cell r="I762">
            <v>988.73</v>
          </cell>
          <cell r="J762">
            <v>52.41</v>
          </cell>
        </row>
        <row r="763">
          <cell r="A763">
            <v>751</v>
          </cell>
          <cell r="B763" t="str">
            <v>P-10-11-G x 3.0</v>
          </cell>
          <cell r="C763">
            <v>254</v>
          </cell>
          <cell r="D763">
            <v>63.5</v>
          </cell>
          <cell r="E763">
            <v>3</v>
          </cell>
          <cell r="G763">
            <v>13</v>
          </cell>
          <cell r="H763">
            <v>9.43</v>
          </cell>
          <cell r="I763">
            <v>1186.48</v>
          </cell>
          <cell r="J763">
            <v>62.89</v>
          </cell>
        </row>
        <row r="764">
          <cell r="A764">
            <v>752</v>
          </cell>
          <cell r="B764" t="str">
            <v>P-10-11-N x 3.0</v>
          </cell>
          <cell r="C764">
            <v>254</v>
          </cell>
          <cell r="D764">
            <v>63.5</v>
          </cell>
          <cell r="E764">
            <v>3</v>
          </cell>
          <cell r="G764">
            <v>13</v>
          </cell>
          <cell r="H764">
            <v>9.34</v>
          </cell>
          <cell r="I764">
            <v>1186.48</v>
          </cell>
          <cell r="J764">
            <v>62.89</v>
          </cell>
        </row>
        <row r="765">
          <cell r="A765">
            <v>753</v>
          </cell>
          <cell r="B765" t="str">
            <v>P-12-18-G x 1.2</v>
          </cell>
          <cell r="C765">
            <v>304.8</v>
          </cell>
          <cell r="D765">
            <v>63.5</v>
          </cell>
          <cell r="E765">
            <v>1.2</v>
          </cell>
          <cell r="G765">
            <v>5.58</v>
          </cell>
          <cell r="H765">
            <v>4.3</v>
          </cell>
          <cell r="I765">
            <v>714.54</v>
          </cell>
          <cell r="J765">
            <v>26.65</v>
          </cell>
        </row>
        <row r="766">
          <cell r="A766">
            <v>754</v>
          </cell>
          <cell r="B766" t="str">
            <v>P-12-18-N x 1.2</v>
          </cell>
          <cell r="C766">
            <v>304.8</v>
          </cell>
          <cell r="D766">
            <v>63.5</v>
          </cell>
          <cell r="E766">
            <v>1.2</v>
          </cell>
          <cell r="G766">
            <v>5.58</v>
          </cell>
          <cell r="H766">
            <v>4.21</v>
          </cell>
          <cell r="I766">
            <v>714.54</v>
          </cell>
          <cell r="J766">
            <v>26.65</v>
          </cell>
        </row>
        <row r="767">
          <cell r="A767">
            <v>755</v>
          </cell>
          <cell r="B767" t="str">
            <v>P-12-16-G x 1.5</v>
          </cell>
          <cell r="C767">
            <v>304.8</v>
          </cell>
          <cell r="D767">
            <v>63.5</v>
          </cell>
          <cell r="E767">
            <v>1.5</v>
          </cell>
          <cell r="G767">
            <v>6.96</v>
          </cell>
          <cell r="H767">
            <v>5.36</v>
          </cell>
          <cell r="I767">
            <v>888.21</v>
          </cell>
          <cell r="J767">
            <v>32.79</v>
          </cell>
        </row>
        <row r="768">
          <cell r="A768">
            <v>756</v>
          </cell>
          <cell r="B768" t="str">
            <v>P-12-16-N x 1.5</v>
          </cell>
          <cell r="C768">
            <v>304.8</v>
          </cell>
          <cell r="D768">
            <v>63.5</v>
          </cell>
          <cell r="E768">
            <v>1.5</v>
          </cell>
          <cell r="G768">
            <v>6.96</v>
          </cell>
          <cell r="H768">
            <v>5.26</v>
          </cell>
          <cell r="I768">
            <v>888.21</v>
          </cell>
          <cell r="J768">
            <v>32.79</v>
          </cell>
        </row>
        <row r="769">
          <cell r="A769">
            <v>757</v>
          </cell>
          <cell r="B769" t="str">
            <v>P-12-14-G x 2.0</v>
          </cell>
          <cell r="C769">
            <v>304.8</v>
          </cell>
          <cell r="D769">
            <v>63.5</v>
          </cell>
          <cell r="E769">
            <v>2</v>
          </cell>
          <cell r="G769">
            <v>9.24</v>
          </cell>
          <cell r="H769">
            <v>7.11</v>
          </cell>
          <cell r="I769">
            <v>1173.28</v>
          </cell>
          <cell r="J769">
            <v>42.63</v>
          </cell>
        </row>
        <row r="770">
          <cell r="A770">
            <v>758</v>
          </cell>
          <cell r="B770" t="str">
            <v>P-12-14-N x 2.0</v>
          </cell>
          <cell r="C770">
            <v>304.8</v>
          </cell>
          <cell r="D770">
            <v>63.5</v>
          </cell>
          <cell r="E770">
            <v>2</v>
          </cell>
          <cell r="G770">
            <v>9.24</v>
          </cell>
          <cell r="H770">
            <v>7.02</v>
          </cell>
          <cell r="I770">
            <v>1173.28</v>
          </cell>
          <cell r="J770">
            <v>42.63</v>
          </cell>
        </row>
        <row r="771">
          <cell r="A771">
            <v>759</v>
          </cell>
          <cell r="B771" t="str">
            <v>P-12-12-G x 2.5</v>
          </cell>
          <cell r="C771">
            <v>304.8</v>
          </cell>
          <cell r="D771">
            <v>63.5</v>
          </cell>
          <cell r="E771">
            <v>2.5</v>
          </cell>
          <cell r="G771">
            <v>12.17</v>
          </cell>
          <cell r="H771">
            <v>8.8699999999999992</v>
          </cell>
          <cell r="I771">
            <v>1535.77</v>
          </cell>
          <cell r="J771">
            <v>54.89</v>
          </cell>
        </row>
        <row r="772">
          <cell r="A772">
            <v>760</v>
          </cell>
          <cell r="B772" t="str">
            <v>P-12-12-N x 2.5</v>
          </cell>
          <cell r="C772">
            <v>304.8</v>
          </cell>
          <cell r="D772">
            <v>63.5</v>
          </cell>
          <cell r="E772">
            <v>2.5</v>
          </cell>
          <cell r="G772">
            <v>12.17</v>
          </cell>
          <cell r="H772">
            <v>8.77</v>
          </cell>
          <cell r="I772">
            <v>1535.77</v>
          </cell>
          <cell r="J772">
            <v>54.89</v>
          </cell>
        </row>
        <row r="773">
          <cell r="A773">
            <v>761</v>
          </cell>
          <cell r="B773" t="str">
            <v>P-12-11-G x 3.0</v>
          </cell>
          <cell r="C773">
            <v>304.8</v>
          </cell>
          <cell r="D773">
            <v>63.5</v>
          </cell>
          <cell r="E773">
            <v>3</v>
          </cell>
          <cell r="G773">
            <v>14.6</v>
          </cell>
          <cell r="H773">
            <v>10.64</v>
          </cell>
          <cell r="I773">
            <v>1842.92</v>
          </cell>
          <cell r="J773">
            <v>65.87</v>
          </cell>
        </row>
        <row r="774">
          <cell r="A774">
            <v>762</v>
          </cell>
          <cell r="B774" t="str">
            <v>P-12-11-N x 3.0</v>
          </cell>
          <cell r="C774">
            <v>304.8</v>
          </cell>
          <cell r="D774">
            <v>63.5</v>
          </cell>
          <cell r="E774">
            <v>3</v>
          </cell>
          <cell r="G774">
            <v>14.6</v>
          </cell>
          <cell r="H774">
            <v>10.52</v>
          </cell>
          <cell r="I774">
            <v>1842.92</v>
          </cell>
          <cell r="J774">
            <v>65.87</v>
          </cell>
        </row>
        <row r="775">
          <cell r="A775">
            <v>763</v>
          </cell>
          <cell r="B775" t="str">
            <v>P-14-14-G x 2.0</v>
          </cell>
          <cell r="C775">
            <v>355.6</v>
          </cell>
          <cell r="D775">
            <v>63.5</v>
          </cell>
          <cell r="E775">
            <v>2</v>
          </cell>
          <cell r="G775">
            <v>10.25</v>
          </cell>
          <cell r="H775">
            <v>7.92</v>
          </cell>
          <cell r="I775">
            <v>1709.39</v>
          </cell>
          <cell r="J775">
            <v>44.14</v>
          </cell>
        </row>
        <row r="776">
          <cell r="A776">
            <v>764</v>
          </cell>
          <cell r="B776" t="str">
            <v>P-14-14-N x 2.0</v>
          </cell>
          <cell r="C776">
            <v>355.6</v>
          </cell>
          <cell r="D776">
            <v>63.5</v>
          </cell>
          <cell r="E776">
            <v>2</v>
          </cell>
          <cell r="G776">
            <v>10.25</v>
          </cell>
          <cell r="H776">
            <v>7.82</v>
          </cell>
          <cell r="I776">
            <v>1709.39</v>
          </cell>
          <cell r="J776">
            <v>44.14</v>
          </cell>
        </row>
        <row r="777">
          <cell r="A777">
            <v>765</v>
          </cell>
          <cell r="B777" t="str">
            <v>P-14-12-G x 2.5</v>
          </cell>
          <cell r="C777">
            <v>355.6</v>
          </cell>
          <cell r="D777">
            <v>63.5</v>
          </cell>
          <cell r="E777">
            <v>2.5</v>
          </cell>
          <cell r="G777">
            <v>13.52</v>
          </cell>
          <cell r="H777">
            <v>9.8699999999999992</v>
          </cell>
          <cell r="I777">
            <v>2239.87</v>
          </cell>
          <cell r="J777">
            <v>56.87</v>
          </cell>
        </row>
        <row r="778">
          <cell r="A778">
            <v>766</v>
          </cell>
          <cell r="B778" t="str">
            <v>P-14-12-N x 2.5</v>
          </cell>
          <cell r="C778">
            <v>355.6</v>
          </cell>
          <cell r="D778">
            <v>63.5</v>
          </cell>
          <cell r="E778">
            <v>2.5</v>
          </cell>
          <cell r="G778">
            <v>13.52</v>
          </cell>
          <cell r="H778">
            <v>9.77</v>
          </cell>
          <cell r="I778">
            <v>2239.87</v>
          </cell>
          <cell r="J778">
            <v>56.87</v>
          </cell>
        </row>
        <row r="779">
          <cell r="A779">
            <v>767</v>
          </cell>
          <cell r="B779" t="str">
            <v>P-14-11-G x 3.0</v>
          </cell>
          <cell r="C779">
            <v>355.6</v>
          </cell>
          <cell r="D779">
            <v>63.5</v>
          </cell>
          <cell r="E779">
            <v>3</v>
          </cell>
          <cell r="G779">
            <v>15.21</v>
          </cell>
          <cell r="H779">
            <v>11.82</v>
          </cell>
          <cell r="I779">
            <v>2852.65</v>
          </cell>
          <cell r="J779">
            <v>70.64</v>
          </cell>
        </row>
        <row r="780">
          <cell r="A780">
            <v>768</v>
          </cell>
          <cell r="B780" t="str">
            <v>P-14-11-N x 3.0</v>
          </cell>
          <cell r="C780">
            <v>355.6</v>
          </cell>
          <cell r="D780">
            <v>63.5</v>
          </cell>
          <cell r="E780">
            <v>3</v>
          </cell>
          <cell r="G780">
            <v>15.21</v>
          </cell>
          <cell r="H780">
            <v>11.73</v>
          </cell>
          <cell r="I780">
            <v>2852.65</v>
          </cell>
          <cell r="J780">
            <v>70.64</v>
          </cell>
        </row>
        <row r="781">
          <cell r="A781">
            <v>769</v>
          </cell>
          <cell r="B781" t="str">
            <v>VARILLA Ø=3/8"</v>
          </cell>
          <cell r="H781">
            <v>0.56000000000000005</v>
          </cell>
        </row>
        <row r="782">
          <cell r="A782">
            <v>770</v>
          </cell>
          <cell r="B782" t="str">
            <v>VARILLA Ø=1/2"</v>
          </cell>
          <cell r="H782">
            <v>1</v>
          </cell>
        </row>
        <row r="783">
          <cell r="A783">
            <v>771</v>
          </cell>
          <cell r="B783" t="str">
            <v>VARILLA Ø=5/8"</v>
          </cell>
          <cell r="H783">
            <v>1.56</v>
          </cell>
        </row>
        <row r="784">
          <cell r="A784">
            <v>772</v>
          </cell>
          <cell r="B784" t="str">
            <v>VARILLA Ø=3/4"</v>
          </cell>
          <cell r="H784">
            <v>2.2400000000000002</v>
          </cell>
        </row>
        <row r="785">
          <cell r="A785">
            <v>773</v>
          </cell>
          <cell r="B785" t="str">
            <v>VARILLA Ø=1"</v>
          </cell>
          <cell r="H785">
            <v>4</v>
          </cell>
        </row>
      </sheetData>
      <sheetData sheetId="1" refreshError="1"/>
      <sheetData sheetId="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 PRECIOS"/>
      <sheetName val="CUADRI"/>
      <sheetName val="MOR1-4"/>
      <sheetName val="MOR 1-5"/>
      <sheetName val="Cto2500"/>
      <sheetName val="Cto3000"/>
      <sheetName val="ACERO0 A-37"/>
      <sheetName val="ACERO PDR-60"/>
      <sheetName val="DESMONTE"/>
      <sheetName val="DESCAPOTE"/>
      <sheetName val="REPLANTEO Y TRAZADO"/>
      <sheetName val="EXCAV. REDES"/>
      <sheetName val="EXCAV CIMIENTO"/>
      <sheetName val="RELLENO  RECEBO COMPAC"/>
      <sheetName val="ALISTADO DE PISO e= 0,04"/>
      <sheetName val="CICLOPEO"/>
      <sheetName val="VIGA CIMENTA,15 x.20"/>
      <sheetName val="VIGA AEREA (0,15x.20) "/>
      <sheetName val="COL(,15X.20)"/>
      <sheetName val="VIGA CINTA DE AMARRE"/>
      <sheetName val="MAMPOSTERIA  TOLETE"/>
      <sheetName val="MAMPOSTERIA BLOQUE N°5"/>
      <sheetName val="CUBIE ASBESTO CEMEN TEJ N°6 "/>
      <sheetName val="CUBIE ASBESTO CEMEN TEJ N°8"/>
      <sheetName val="PAÑETE LISO"/>
      <sheetName val="PLACA DE CONTRAPISO e=0,06"/>
      <sheetName val="PLACA TANQUE e=0,10"/>
      <sheetName val="INST.MARCOS"/>
      <sheetName val="INSTAL. VENTANA "/>
      <sheetName val="INSTAL. PUERTAS"/>
      <sheetName val="ENCNAPE COCINA"/>
      <sheetName val="ENCHAPE BAÑO PISO"/>
      <sheetName val="ENCHAPE BAÑO PARED"/>
      <sheetName val="PISO CERAMICA"/>
      <sheetName val="ADOQUIN"/>
      <sheetName val="INST. VIDRIOS"/>
      <sheetName val="ESTUCO Y PINTURA TIPO1"/>
      <sheetName val="VINILO S-PAÑETE 2 MANOS"/>
      <sheetName val="LADRIL A LA VISTA"/>
      <sheetName val="INST. Y SUMINISTRO BAÑO"/>
      <sheetName val="INST. TANQUE"/>
      <sheetName val="ASEO GENERAL"/>
      <sheetName val="PUNTO SANITARIO 3&quot;"/>
      <sheetName val="PUNTO SANIT2&quot;"/>
      <sheetName val="PUNTO SANIT 4&quot;"/>
      <sheetName val="PUNTO SANITN 6&quot;"/>
      <sheetName val="RED HIDRAULICA"/>
      <sheetName val="TUBERIA GRES 4&quot;"/>
      <sheetName val="CINSPEC,5x,5"/>
      <sheetName val="CINSPEC.7x.7"/>
      <sheetName val="LAMPARA TOMECON"/>
      <sheetName val="POLO TIERRA"/>
      <sheetName val="TABLER.PARCIAL4CIRC"/>
      <sheetName val="RED ELECTRICA"/>
      <sheetName val="LAVADERO PREFABRICADO"/>
      <sheetName val="MESON"/>
      <sheetName val="EXPLAN Y COMP VIA"/>
      <sheetName val="BASE RECEBO"/>
      <sheetName val="SUB BASE"/>
      <sheetName val="EXCAVACION BORDILLO"/>
      <sheetName val="INSTL BORDILLO PREFABRICADO"/>
      <sheetName val="RESUMEN"/>
      <sheetName val="RESUMEN2"/>
    </sheetNames>
    <sheetDataSet>
      <sheetData sheetId="0" refreshError="1">
        <row r="5">
          <cell r="A5" t="str">
            <v>REFE</v>
          </cell>
          <cell r="B5" t="str">
            <v>MATERIAL</v>
          </cell>
          <cell r="C5" t="str">
            <v>UNID</v>
          </cell>
          <cell r="D5" t="str">
            <v>PRECIO</v>
          </cell>
        </row>
        <row r="7">
          <cell r="A7" t="str">
            <v>000100</v>
          </cell>
          <cell r="B7" t="str">
            <v>AGREGADOS Y CEMENTO</v>
          </cell>
        </row>
        <row r="8">
          <cell r="A8" t="str">
            <v>000101</v>
          </cell>
          <cell r="B8" t="str">
            <v xml:space="preserve">ARENA </v>
          </cell>
          <cell r="C8" t="str">
            <v>M3.</v>
          </cell>
          <cell r="D8">
            <v>18000</v>
          </cell>
        </row>
        <row r="9">
          <cell r="A9" t="str">
            <v>000102</v>
          </cell>
          <cell r="B9" t="str">
            <v>AGUA</v>
          </cell>
          <cell r="C9" t="str">
            <v>LTS.</v>
          </cell>
          <cell r="D9">
            <v>5</v>
          </cell>
        </row>
        <row r="10">
          <cell r="A10" t="str">
            <v>000103</v>
          </cell>
          <cell r="B10" t="str">
            <v>GRAVILLA TRITURADA</v>
          </cell>
          <cell r="C10" t="str">
            <v>CUBO</v>
          </cell>
          <cell r="D10">
            <v>50000</v>
          </cell>
        </row>
        <row r="11">
          <cell r="A11" t="str">
            <v>000104</v>
          </cell>
          <cell r="B11" t="str">
            <v>PIEDRA MEDIA ZONGA</v>
          </cell>
          <cell r="C11" t="str">
            <v>M3.</v>
          </cell>
          <cell r="D11">
            <v>28000</v>
          </cell>
        </row>
        <row r="12">
          <cell r="A12" t="str">
            <v>000105</v>
          </cell>
          <cell r="B12" t="str">
            <v xml:space="preserve">CEMENTO GRIS </v>
          </cell>
          <cell r="C12" t="str">
            <v>KG.</v>
          </cell>
          <cell r="D12">
            <v>200</v>
          </cell>
        </row>
        <row r="13">
          <cell r="A13" t="str">
            <v>000106</v>
          </cell>
          <cell r="B13" t="str">
            <v>COLOR MINERAL NACIONAL</v>
          </cell>
          <cell r="C13" t="str">
            <v>KG.</v>
          </cell>
          <cell r="D13">
            <v>2400</v>
          </cell>
        </row>
        <row r="14">
          <cell r="A14" t="str">
            <v>000107</v>
          </cell>
          <cell r="B14" t="str">
            <v>CAL (BLANCA) 10 Kg</v>
          </cell>
          <cell r="C14" t="str">
            <v>KG.</v>
          </cell>
          <cell r="D14">
            <v>4500</v>
          </cell>
        </row>
        <row r="15">
          <cell r="A15" t="str">
            <v>000108</v>
          </cell>
          <cell r="B15" t="str">
            <v>CONCRETO 2500 PSI</v>
          </cell>
          <cell r="C15" t="str">
            <v>M3.</v>
          </cell>
          <cell r="D15">
            <v>194022.128</v>
          </cell>
        </row>
        <row r="16">
          <cell r="A16" t="str">
            <v>000109</v>
          </cell>
          <cell r="B16" t="str">
            <v>MORTERO 1:4</v>
          </cell>
          <cell r="C16" t="str">
            <v>M3.</v>
          </cell>
          <cell r="D16">
            <v>162022.22399999999</v>
          </cell>
        </row>
        <row r="17">
          <cell r="A17" t="str">
            <v>000110</v>
          </cell>
          <cell r="B17" t="str">
            <v>CONCRETO 3000 PSI</v>
          </cell>
          <cell r="C17" t="str">
            <v>M3.</v>
          </cell>
          <cell r="D17">
            <v>213813.136</v>
          </cell>
        </row>
        <row r="18">
          <cell r="A18" t="str">
            <v>000111</v>
          </cell>
          <cell r="B18" t="str">
            <v xml:space="preserve">CEMENTO BLANCO </v>
          </cell>
          <cell r="C18" t="str">
            <v>KG.</v>
          </cell>
          <cell r="D18">
            <v>600</v>
          </cell>
        </row>
        <row r="19">
          <cell r="A19" t="str">
            <v>000112</v>
          </cell>
          <cell r="B19" t="str">
            <v xml:space="preserve">RECEBO </v>
          </cell>
          <cell r="C19" t="str">
            <v>M3.</v>
          </cell>
          <cell r="D19">
            <v>8000</v>
          </cell>
        </row>
        <row r="20">
          <cell r="A20" t="str">
            <v>000113</v>
          </cell>
          <cell r="B20" t="str">
            <v>BALASTRO VOLQUETA</v>
          </cell>
          <cell r="C20" t="str">
            <v>UND.</v>
          </cell>
          <cell r="D20">
            <v>68000</v>
          </cell>
        </row>
        <row r="21">
          <cell r="A21" t="str">
            <v>000114</v>
          </cell>
          <cell r="B21" t="str">
            <v>PIEDRA VOLQUETA</v>
          </cell>
          <cell r="C21" t="str">
            <v>UND.</v>
          </cell>
          <cell r="D21">
            <v>68000</v>
          </cell>
        </row>
        <row r="22">
          <cell r="A22" t="str">
            <v>000115</v>
          </cell>
          <cell r="B22" t="str">
            <v>GRAVA 3/4"</v>
          </cell>
          <cell r="C22" t="str">
            <v>M3.</v>
          </cell>
          <cell r="D22">
            <v>31800</v>
          </cell>
        </row>
        <row r="23">
          <cell r="A23" t="str">
            <v>000116</v>
          </cell>
          <cell r="B23" t="str">
            <v>MEZCLA ASFALTICA</v>
          </cell>
          <cell r="D23">
            <v>180000</v>
          </cell>
        </row>
        <row r="24">
          <cell r="A24" t="str">
            <v>000117</v>
          </cell>
          <cell r="B24" t="str">
            <v>MIXTO PARA CONCRETO</v>
          </cell>
          <cell r="C24" t="str">
            <v>M3.</v>
          </cell>
          <cell r="D24">
            <v>30700</v>
          </cell>
        </row>
        <row r="25">
          <cell r="A25" t="str">
            <v>000118</v>
          </cell>
          <cell r="B25" t="str">
            <v>ARENA EXTRAFINA</v>
          </cell>
          <cell r="C25" t="str">
            <v>M3.</v>
          </cell>
          <cell r="D25">
            <v>0</v>
          </cell>
        </row>
        <row r="27">
          <cell r="A27" t="str">
            <v>000200</v>
          </cell>
          <cell r="B27" t="str">
            <v>MANPOSTERIA</v>
          </cell>
        </row>
        <row r="28">
          <cell r="A28" t="str">
            <v>000201</v>
          </cell>
          <cell r="B28" t="str">
            <v>BLOQUE HUECO N° 4</v>
          </cell>
          <cell r="C28" t="str">
            <v>UND.</v>
          </cell>
          <cell r="D28">
            <v>650</v>
          </cell>
        </row>
        <row r="29">
          <cell r="A29" t="str">
            <v>000202</v>
          </cell>
          <cell r="B29" t="str">
            <v>BLOQUE HUECO N° 5</v>
          </cell>
          <cell r="C29" t="str">
            <v>UND.</v>
          </cell>
          <cell r="D29">
            <v>750</v>
          </cell>
        </row>
        <row r="30">
          <cell r="A30" t="str">
            <v>000203</v>
          </cell>
          <cell r="B30" t="str">
            <v>BLOQUE TOLETE</v>
          </cell>
          <cell r="C30" t="str">
            <v>UND.</v>
          </cell>
          <cell r="D30">
            <v>280</v>
          </cell>
        </row>
        <row r="31">
          <cell r="A31" t="str">
            <v>000204</v>
          </cell>
          <cell r="B31" t="str">
            <v>LADRILLO HUECO Nº 4</v>
          </cell>
          <cell r="C31" t="str">
            <v>UND.</v>
          </cell>
          <cell r="D31">
            <v>700</v>
          </cell>
        </row>
        <row r="32">
          <cell r="A32" t="str">
            <v>000205</v>
          </cell>
          <cell r="B32" t="str">
            <v>LADRILLO HUECO Nº 5</v>
          </cell>
          <cell r="C32" t="str">
            <v>UND.</v>
          </cell>
          <cell r="D32">
            <v>750</v>
          </cell>
        </row>
        <row r="33">
          <cell r="A33" t="str">
            <v>000206</v>
          </cell>
          <cell r="B33" t="str">
            <v>LADRILLO TOLETE COMUN</v>
          </cell>
          <cell r="C33" t="str">
            <v>UND.</v>
          </cell>
          <cell r="D33">
            <v>140</v>
          </cell>
        </row>
        <row r="34">
          <cell r="A34" t="str">
            <v>000207</v>
          </cell>
          <cell r="B34" t="str">
            <v>LADRILLO SANTA FE</v>
          </cell>
          <cell r="C34" t="str">
            <v>UND.</v>
          </cell>
          <cell r="D34">
            <v>850</v>
          </cell>
        </row>
        <row r="35">
          <cell r="A35" t="str">
            <v>000208</v>
          </cell>
          <cell r="B35" t="str">
            <v>ADOQUIN RECTANGULAR</v>
          </cell>
          <cell r="C35" t="str">
            <v>UND.</v>
          </cell>
          <cell r="D35">
            <v>200</v>
          </cell>
        </row>
        <row r="36">
          <cell r="A36" t="str">
            <v>000209</v>
          </cell>
          <cell r="B36" t="str">
            <v>ADOQUIN CORBATIN</v>
          </cell>
          <cell r="C36" t="str">
            <v>UND.</v>
          </cell>
          <cell r="D36">
            <v>270</v>
          </cell>
        </row>
        <row r="37">
          <cell r="A37" t="str">
            <v>000210</v>
          </cell>
          <cell r="B37" t="str">
            <v>BORDILLO PREF CONCR</v>
          </cell>
          <cell r="C37" t="str">
            <v>UND.</v>
          </cell>
          <cell r="D37">
            <v>0</v>
          </cell>
        </row>
        <row r="39">
          <cell r="A39" t="str">
            <v>000300</v>
          </cell>
          <cell r="B39" t="str">
            <v>CUBIERTAS</v>
          </cell>
        </row>
        <row r="40">
          <cell r="A40" t="str">
            <v>000301</v>
          </cell>
          <cell r="B40" t="str">
            <v>TEJA  ONDULADA Eternit Nº 6</v>
          </cell>
          <cell r="C40" t="str">
            <v>UND.</v>
          </cell>
          <cell r="D40">
            <v>17600</v>
          </cell>
        </row>
        <row r="41">
          <cell r="A41" t="str">
            <v>000302</v>
          </cell>
          <cell r="B41" t="str">
            <v xml:space="preserve">TEJA  ONDULADA Eternit Nº 5 </v>
          </cell>
          <cell r="C41" t="str">
            <v>UND.</v>
          </cell>
          <cell r="D41">
            <v>14400</v>
          </cell>
        </row>
        <row r="42">
          <cell r="A42" t="str">
            <v>000303</v>
          </cell>
          <cell r="B42" t="str">
            <v xml:space="preserve">CABALLETE FIJO ETERNIT </v>
          </cell>
          <cell r="C42" t="str">
            <v>UND.</v>
          </cell>
          <cell r="D42">
            <v>13000</v>
          </cell>
        </row>
        <row r="43">
          <cell r="A43" t="str">
            <v>000304</v>
          </cell>
          <cell r="B43" t="str">
            <v>PERFIL HG de 10*5 Calb 18</v>
          </cell>
          <cell r="C43" t="str">
            <v>UND.</v>
          </cell>
          <cell r="D43">
            <v>43000</v>
          </cell>
        </row>
        <row r="44">
          <cell r="A44" t="str">
            <v>000305</v>
          </cell>
          <cell r="B44" t="str">
            <v>GANCHO PARA TEJA ETERNIT</v>
          </cell>
          <cell r="C44" t="str">
            <v>UND.</v>
          </cell>
          <cell r="D44">
            <v>200</v>
          </cell>
        </row>
        <row r="45">
          <cell r="A45" t="str">
            <v>000306</v>
          </cell>
          <cell r="B45" t="str">
            <v>AMARRE PARA TEJA</v>
          </cell>
          <cell r="C45" t="str">
            <v>UND.</v>
          </cell>
          <cell r="D45">
            <v>60</v>
          </cell>
        </row>
        <row r="46">
          <cell r="A46" t="str">
            <v>000307</v>
          </cell>
          <cell r="B46" t="str">
            <v xml:space="preserve">TEJA ONDULADA Eternit </v>
          </cell>
          <cell r="C46" t="str">
            <v>UND.</v>
          </cell>
          <cell r="D46">
            <v>10400</v>
          </cell>
        </row>
        <row r="47">
          <cell r="A47" t="str">
            <v>000308</v>
          </cell>
          <cell r="B47" t="str">
            <v>TEJA ONDULADA Eternit Nº 8</v>
          </cell>
          <cell r="C47" t="str">
            <v>UND.</v>
          </cell>
          <cell r="D47">
            <v>21800</v>
          </cell>
        </row>
        <row r="48">
          <cell r="A48" t="str">
            <v>000309</v>
          </cell>
          <cell r="B48" t="str">
            <v>TUBO RECTANG. de 3*11/2 Calb 18</v>
          </cell>
          <cell r="C48" t="str">
            <v>UND.</v>
          </cell>
          <cell r="D48">
            <v>30000</v>
          </cell>
        </row>
        <row r="49">
          <cell r="A49" t="str">
            <v>000310</v>
          </cell>
          <cell r="B49" t="str">
            <v>PERFIL CAL18 de 3*1 1/2 CERR. COLD ROLLED</v>
          </cell>
          <cell r="C49" t="str">
            <v>ML</v>
          </cell>
          <cell r="D49">
            <v>11000</v>
          </cell>
        </row>
        <row r="50">
          <cell r="A50" t="str">
            <v>000311</v>
          </cell>
          <cell r="B50" t="str">
            <v>PERFIL CAL 18 DE 10*5 HG ABIERTO</v>
          </cell>
          <cell r="C50" t="str">
            <v>UND.</v>
          </cell>
          <cell r="D50">
            <v>45000</v>
          </cell>
        </row>
        <row r="51">
          <cell r="A51" t="str">
            <v>000312</v>
          </cell>
          <cell r="B51" t="str">
            <v>GANCHO PARA TEJA ETERNIT</v>
          </cell>
          <cell r="C51" t="str">
            <v>UND.</v>
          </cell>
          <cell r="D51">
            <v>260</v>
          </cell>
        </row>
        <row r="52">
          <cell r="A52" t="str">
            <v>000313</v>
          </cell>
          <cell r="B52" t="str">
            <v xml:space="preserve">CABALLETE </v>
          </cell>
          <cell r="C52" t="str">
            <v>UND.</v>
          </cell>
          <cell r="D52">
            <v>12500</v>
          </cell>
        </row>
        <row r="53">
          <cell r="A53" t="str">
            <v>000314</v>
          </cell>
          <cell r="B53" t="str">
            <v>TEJA DE ZINC 2.14 CAL. 33</v>
          </cell>
          <cell r="C53" t="str">
            <v>UND.</v>
          </cell>
          <cell r="D53">
            <v>12000</v>
          </cell>
        </row>
        <row r="54">
          <cell r="A54" t="str">
            <v>000315</v>
          </cell>
          <cell r="B54" t="str">
            <v>TEJA ZINC 3.05 CAL. 33</v>
          </cell>
          <cell r="C54" t="str">
            <v>UND.</v>
          </cell>
          <cell r="D54">
            <v>16000</v>
          </cell>
        </row>
        <row r="55">
          <cell r="A55" t="str">
            <v>000316</v>
          </cell>
          <cell r="B55" t="str">
            <v>TEJA ETERNIT  Nº 10</v>
          </cell>
          <cell r="C55" t="str">
            <v>UND.</v>
          </cell>
          <cell r="D55">
            <v>29500</v>
          </cell>
        </row>
        <row r="56">
          <cell r="A56" t="str">
            <v>000317</v>
          </cell>
          <cell r="B56" t="str">
            <v>CULATA</v>
          </cell>
          <cell r="C56" t="str">
            <v>UND.</v>
          </cell>
          <cell r="D56">
            <v>10000</v>
          </cell>
        </row>
        <row r="57">
          <cell r="A57" t="str">
            <v>000318</v>
          </cell>
          <cell r="B57" t="str">
            <v>LAM. SUPER BOARD 6mm (122*244)</v>
          </cell>
          <cell r="C57" t="str">
            <v>UND.</v>
          </cell>
          <cell r="D57">
            <v>26850</v>
          </cell>
        </row>
        <row r="58">
          <cell r="A58" t="str">
            <v>000319</v>
          </cell>
          <cell r="B58" t="str">
            <v>PERFIL ALUMINIO ANG. (6M)</v>
          </cell>
          <cell r="C58" t="str">
            <v>ML</v>
          </cell>
          <cell r="D58">
            <v>1400</v>
          </cell>
        </row>
        <row r="59">
          <cell r="A59" t="str">
            <v>000320</v>
          </cell>
          <cell r="B59" t="str">
            <v>PERFIL ALUMINIO TEE (6M)</v>
          </cell>
          <cell r="C59" t="str">
            <v>ML</v>
          </cell>
          <cell r="D59">
            <v>1450</v>
          </cell>
        </row>
        <row r="60">
          <cell r="A60" t="str">
            <v>000321</v>
          </cell>
          <cell r="B60" t="str">
            <v>CERCHA METALICA</v>
          </cell>
          <cell r="C60" t="str">
            <v>ML</v>
          </cell>
          <cell r="D60">
            <v>55000</v>
          </cell>
        </row>
        <row r="61">
          <cell r="A61" t="str">
            <v>000400</v>
          </cell>
          <cell r="B61" t="str">
            <v>PINTURAS</v>
          </cell>
        </row>
        <row r="62">
          <cell r="A62" t="str">
            <v>000401</v>
          </cell>
          <cell r="B62" t="str">
            <v>ANTICORROSIVO ROJO</v>
          </cell>
          <cell r="C62" t="str">
            <v>GAL</v>
          </cell>
          <cell r="D62">
            <v>22000</v>
          </cell>
        </row>
        <row r="63">
          <cell r="A63" t="str">
            <v>000402</v>
          </cell>
          <cell r="B63" t="str">
            <v>ESMALTE</v>
          </cell>
          <cell r="C63" t="str">
            <v>GAL</v>
          </cell>
          <cell r="D63">
            <v>28000</v>
          </cell>
        </row>
        <row r="64">
          <cell r="A64" t="str">
            <v>000403</v>
          </cell>
          <cell r="B64" t="str">
            <v>VINILO TIP.1 VINILICO</v>
          </cell>
          <cell r="C64" t="str">
            <v>CAN</v>
          </cell>
          <cell r="D64">
            <v>169500</v>
          </cell>
        </row>
        <row r="65">
          <cell r="A65" t="str">
            <v>000404</v>
          </cell>
          <cell r="B65" t="str">
            <v>PINTURA VINILTEX</v>
          </cell>
          <cell r="C65" t="str">
            <v>CAN</v>
          </cell>
          <cell r="D65">
            <v>200280</v>
          </cell>
        </row>
        <row r="66">
          <cell r="A66" t="str">
            <v>000405</v>
          </cell>
          <cell r="B66" t="str">
            <v>PINTURA KORAZA</v>
          </cell>
          <cell r="C66" t="str">
            <v>CAN</v>
          </cell>
          <cell r="D66">
            <v>216630</v>
          </cell>
        </row>
        <row r="67">
          <cell r="A67" t="str">
            <v>000406</v>
          </cell>
          <cell r="B67" t="str">
            <v>ESTUCO PROFESIONAL</v>
          </cell>
          <cell r="C67" t="str">
            <v>CAN</v>
          </cell>
          <cell r="D67">
            <v>52040</v>
          </cell>
        </row>
        <row r="68">
          <cell r="A68" t="str">
            <v>000407</v>
          </cell>
          <cell r="B68" t="str">
            <v>BOLSA ESTUCO *2 Kg</v>
          </cell>
          <cell r="C68" t="str">
            <v>KG</v>
          </cell>
          <cell r="D68">
            <v>2022</v>
          </cell>
        </row>
        <row r="69">
          <cell r="A69" t="str">
            <v>000408</v>
          </cell>
          <cell r="B69" t="str">
            <v>GRANIPLAST TONO CLARO</v>
          </cell>
          <cell r="C69" t="str">
            <v>KIL.</v>
          </cell>
          <cell r="D69">
            <v>1000</v>
          </cell>
        </row>
        <row r="70">
          <cell r="A70" t="str">
            <v>000409</v>
          </cell>
          <cell r="B70" t="str">
            <v>VINILO ESPLENDOR MARCA ICO</v>
          </cell>
          <cell r="C70" t="str">
            <v>CAN</v>
          </cell>
          <cell r="D70">
            <v>38000</v>
          </cell>
        </row>
        <row r="71">
          <cell r="A71" t="str">
            <v>000410</v>
          </cell>
          <cell r="B71" t="str">
            <v xml:space="preserve">VINILO TIPO 2 </v>
          </cell>
          <cell r="C71" t="str">
            <v>CAN</v>
          </cell>
          <cell r="D71">
            <v>110000</v>
          </cell>
        </row>
        <row r="72">
          <cell r="A72" t="str">
            <v>000411</v>
          </cell>
          <cell r="B72" t="str">
            <v>ESMALTE FESTIVAL MARCA ICO</v>
          </cell>
          <cell r="C72" t="str">
            <v>GAL</v>
          </cell>
          <cell r="D72">
            <v>26000</v>
          </cell>
        </row>
        <row r="73">
          <cell r="A73" t="str">
            <v>000412</v>
          </cell>
          <cell r="B73" t="str">
            <v>YESO</v>
          </cell>
          <cell r="C73" t="str">
            <v>BUL.</v>
          </cell>
          <cell r="D73">
            <v>10700</v>
          </cell>
        </row>
        <row r="74">
          <cell r="A74" t="str">
            <v>000413</v>
          </cell>
          <cell r="B74" t="str">
            <v>CAOLIN</v>
          </cell>
          <cell r="C74" t="str">
            <v>BUL.</v>
          </cell>
          <cell r="D74">
            <v>3800</v>
          </cell>
        </row>
        <row r="75">
          <cell r="A75" t="str">
            <v>000414</v>
          </cell>
          <cell r="B75" t="str">
            <v>CUÑETE ESTUCO PLASTICO</v>
          </cell>
          <cell r="C75" t="str">
            <v>UND.</v>
          </cell>
          <cell r="D75">
            <v>43800</v>
          </cell>
        </row>
        <row r="76">
          <cell r="A76" t="str">
            <v>000415</v>
          </cell>
          <cell r="B76" t="str">
            <v>GRANIPLAST TONO OSCURO</v>
          </cell>
          <cell r="C76" t="str">
            <v>KIL.</v>
          </cell>
          <cell r="D76">
            <v>1200</v>
          </cell>
        </row>
        <row r="77">
          <cell r="A77" t="str">
            <v>000416</v>
          </cell>
          <cell r="B77" t="str">
            <v>BARNIZ TRANSPARENTE</v>
          </cell>
          <cell r="C77" t="str">
            <v>GAL</v>
          </cell>
          <cell r="D77">
            <v>20000</v>
          </cell>
        </row>
        <row r="79">
          <cell r="A79" t="str">
            <v>000500</v>
          </cell>
          <cell r="B79" t="str">
            <v>CARPINTERIA METALICA</v>
          </cell>
        </row>
        <row r="80">
          <cell r="A80" t="str">
            <v>000501</v>
          </cell>
          <cell r="B80" t="str">
            <v>PUERTA METALICA</v>
          </cell>
          <cell r="C80" t="str">
            <v>M2.</v>
          </cell>
          <cell r="D80">
            <v>75000</v>
          </cell>
        </row>
        <row r="81">
          <cell r="A81" t="str">
            <v>000504</v>
          </cell>
          <cell r="B81" t="str">
            <v xml:space="preserve">VENTANA METALICA </v>
          </cell>
          <cell r="C81" t="str">
            <v>M2.</v>
          </cell>
          <cell r="D81">
            <v>50000</v>
          </cell>
        </row>
        <row r="82">
          <cell r="A82" t="str">
            <v>000505</v>
          </cell>
          <cell r="B82" t="str">
            <v>CHAPA DE SEGURIDAD GATO</v>
          </cell>
          <cell r="C82" t="str">
            <v>UND.</v>
          </cell>
          <cell r="D82">
            <v>36000</v>
          </cell>
        </row>
        <row r="83">
          <cell r="A83" t="str">
            <v>000506</v>
          </cell>
          <cell r="B83" t="str">
            <v>MARCO PUERTAS</v>
          </cell>
          <cell r="C83" t="str">
            <v>UND.</v>
          </cell>
          <cell r="D83">
            <v>35000</v>
          </cell>
        </row>
        <row r="85">
          <cell r="A85" t="str">
            <v>000600</v>
          </cell>
          <cell r="B85" t="str">
            <v>PISOS Y ENCHAPES</v>
          </cell>
        </row>
        <row r="86">
          <cell r="A86" t="str">
            <v>000601</v>
          </cell>
          <cell r="B86" t="str">
            <v>PISO BOSTON BEIGE 45*45 EURO TRAF 4</v>
          </cell>
          <cell r="C86" t="str">
            <v>M2.</v>
          </cell>
          <cell r="D86">
            <v>18000</v>
          </cell>
        </row>
        <row r="87">
          <cell r="A87" t="str">
            <v>000602</v>
          </cell>
          <cell r="B87" t="str">
            <v>PISO BOSTON BEIGE 32*32 EURO TRAF 4</v>
          </cell>
          <cell r="C87" t="str">
            <v>M2.</v>
          </cell>
          <cell r="D87">
            <v>17000</v>
          </cell>
        </row>
        <row r="88">
          <cell r="A88" t="str">
            <v>000603</v>
          </cell>
          <cell r="B88" t="str">
            <v>PISO SELENIO BLANCO CORONA 41*41 TRAF 4</v>
          </cell>
          <cell r="C88" t="str">
            <v>M2.</v>
          </cell>
          <cell r="D88">
            <v>23500</v>
          </cell>
        </row>
        <row r="89">
          <cell r="A89" t="str">
            <v>000604</v>
          </cell>
          <cell r="B89" t="str">
            <v>PISO SILEX BEIGE CORONA 41*41 TRAF 4</v>
          </cell>
          <cell r="C89" t="str">
            <v>M2.</v>
          </cell>
          <cell r="D89">
            <v>23500</v>
          </cell>
        </row>
        <row r="90">
          <cell r="A90" t="str">
            <v>000605</v>
          </cell>
          <cell r="B90" t="str">
            <v>ENCHAP. BAÑO PARED  CORONA 20*25</v>
          </cell>
          <cell r="C90" t="str">
            <v>M2.</v>
          </cell>
          <cell r="D90">
            <v>16300</v>
          </cell>
        </row>
        <row r="91">
          <cell r="A91" t="str">
            <v>000606</v>
          </cell>
          <cell r="B91" t="str">
            <v xml:space="preserve">ENCHAP. BAÑO PISO 30*30 BLAN. </v>
          </cell>
          <cell r="C91" t="str">
            <v>M2.</v>
          </cell>
          <cell r="D91">
            <v>17100</v>
          </cell>
        </row>
        <row r="92">
          <cell r="A92" t="str">
            <v>000607</v>
          </cell>
          <cell r="B92" t="str">
            <v>ENCHAPE BAÑO PISO 20.5*20.5 BLANCO CORONA</v>
          </cell>
          <cell r="C92" t="str">
            <v>M2.</v>
          </cell>
          <cell r="D92">
            <v>17500</v>
          </cell>
        </row>
        <row r="93">
          <cell r="A93" t="str">
            <v>000608</v>
          </cell>
          <cell r="B93" t="str">
            <v>ADOQUIN RECTANGULAR PEATONAL e=4cm</v>
          </cell>
          <cell r="C93" t="str">
            <v>M2.</v>
          </cell>
          <cell r="D93">
            <v>11500</v>
          </cell>
        </row>
        <row r="94">
          <cell r="A94" t="str">
            <v>000609</v>
          </cell>
          <cell r="B94" t="str">
            <v>TABLON 33*33 GRAFILADO TRAF 4</v>
          </cell>
          <cell r="C94" t="str">
            <v>M2.</v>
          </cell>
          <cell r="D94">
            <v>9700</v>
          </cell>
        </row>
        <row r="95">
          <cell r="A95" t="str">
            <v>000610</v>
          </cell>
          <cell r="B95" t="str">
            <v>TABLON 25*25 GRAFILADO TRAF 4</v>
          </cell>
          <cell r="C95" t="str">
            <v>M2.</v>
          </cell>
          <cell r="D95">
            <v>8500</v>
          </cell>
        </row>
        <row r="96">
          <cell r="A96" t="str">
            <v>000611</v>
          </cell>
          <cell r="B96" t="str">
            <v>ENCHAPE PISO BAÑO 20*32 BLANCO EURO TRAF 4</v>
          </cell>
          <cell r="C96" t="str">
            <v>M2.</v>
          </cell>
          <cell r="D96">
            <v>14800</v>
          </cell>
        </row>
        <row r="97">
          <cell r="A97" t="str">
            <v>000612</v>
          </cell>
          <cell r="B97" t="str">
            <v>ENCHAPE PISO CAREY TRF1</v>
          </cell>
          <cell r="C97" t="str">
            <v>M2.</v>
          </cell>
          <cell r="D97">
            <v>16000</v>
          </cell>
        </row>
        <row r="98">
          <cell r="A98" t="str">
            <v>000613</v>
          </cell>
          <cell r="B98" t="str">
            <v>ENCHAPE PISO OPAL 20.5*20.5</v>
          </cell>
          <cell r="C98" t="str">
            <v>M2.</v>
          </cell>
          <cell r="D98">
            <v>17500</v>
          </cell>
        </row>
        <row r="99">
          <cell r="A99" t="str">
            <v>000614</v>
          </cell>
          <cell r="B99" t="str">
            <v>ENCHAPE PARED EGEO</v>
          </cell>
          <cell r="C99" t="str">
            <v>M2.</v>
          </cell>
          <cell r="D99">
            <v>14900</v>
          </cell>
        </row>
        <row r="101">
          <cell r="A101" t="str">
            <v>000700</v>
          </cell>
          <cell r="B101" t="str">
            <v>VIDRIOS Y ESPEJOS</v>
          </cell>
        </row>
        <row r="102">
          <cell r="A102" t="str">
            <v>000701</v>
          </cell>
          <cell r="B102" t="str">
            <v>VIDRIO 3MM</v>
          </cell>
          <cell r="C102" t="str">
            <v>M2.</v>
          </cell>
          <cell r="D102">
            <v>21000</v>
          </cell>
        </row>
        <row r="111">
          <cell r="A111" t="str">
            <v>LISTA DE PRECIOS</v>
          </cell>
        </row>
        <row r="112">
          <cell r="A112" t="str">
            <v>HOSPITAL DEPARTAMENTAL SAN ANTONIO DE PADUA  (LA PLATA)</v>
          </cell>
        </row>
        <row r="113">
          <cell r="D113" t="str">
            <v>FECHA:</v>
          </cell>
        </row>
        <row r="114">
          <cell r="A114" t="str">
            <v>REFE</v>
          </cell>
          <cell r="B114" t="str">
            <v>MATERIAL</v>
          </cell>
          <cell r="C114" t="str">
            <v>UNID</v>
          </cell>
          <cell r="D114" t="str">
            <v>PRECIO</v>
          </cell>
        </row>
        <row r="116">
          <cell r="A116" t="str">
            <v>000800</v>
          </cell>
          <cell r="B116" t="str">
            <v>APARATOS SANITARIOS</v>
          </cell>
        </row>
        <row r="117">
          <cell r="A117" t="str">
            <v>000801</v>
          </cell>
          <cell r="B117" t="str">
            <v xml:space="preserve">SANITARIO </v>
          </cell>
          <cell r="C117" t="str">
            <v>UND.</v>
          </cell>
          <cell r="D117">
            <v>135000</v>
          </cell>
        </row>
        <row r="118">
          <cell r="A118" t="str">
            <v>000802</v>
          </cell>
          <cell r="B118" t="str">
            <v>GRIFERIA SANITARIA</v>
          </cell>
          <cell r="C118" t="str">
            <v>UND.</v>
          </cell>
          <cell r="D118">
            <v>12000</v>
          </cell>
        </row>
        <row r="119">
          <cell r="A119" t="str">
            <v>000803</v>
          </cell>
          <cell r="B119" t="str">
            <v xml:space="preserve">LAVAMANOS </v>
          </cell>
          <cell r="C119" t="str">
            <v>UND.</v>
          </cell>
          <cell r="D119">
            <v>80000</v>
          </cell>
        </row>
        <row r="120">
          <cell r="A120" t="str">
            <v>000804</v>
          </cell>
          <cell r="B120" t="str">
            <v>LAVAPLATOS</v>
          </cell>
          <cell r="C120" t="str">
            <v>UND.</v>
          </cell>
          <cell r="D120">
            <v>45000</v>
          </cell>
        </row>
        <row r="121">
          <cell r="A121" t="str">
            <v>000805</v>
          </cell>
          <cell r="B121" t="str">
            <v xml:space="preserve">LAVADERO </v>
          </cell>
          <cell r="C121" t="str">
            <v>UND.</v>
          </cell>
          <cell r="D121">
            <v>80000</v>
          </cell>
        </row>
        <row r="122">
          <cell r="A122" t="str">
            <v>000806</v>
          </cell>
          <cell r="B122" t="str">
            <v xml:space="preserve">TANQUE DE 500 LITROS </v>
          </cell>
          <cell r="C122" t="str">
            <v>UND.</v>
          </cell>
          <cell r="D122">
            <v>110000</v>
          </cell>
        </row>
        <row r="123">
          <cell r="A123" t="str">
            <v>000807</v>
          </cell>
          <cell r="B123" t="str">
            <v>LLAVE TANQUE 1/2"</v>
          </cell>
          <cell r="C123" t="str">
            <v>UND.</v>
          </cell>
          <cell r="D123">
            <v>5000</v>
          </cell>
        </row>
        <row r="124">
          <cell r="A124" t="str">
            <v>000808</v>
          </cell>
          <cell r="B124" t="str">
            <v>FLOTADOR METALICO</v>
          </cell>
          <cell r="C124" t="str">
            <v>UND.</v>
          </cell>
          <cell r="D124">
            <v>7000</v>
          </cell>
        </row>
        <row r="125">
          <cell r="A125" t="str">
            <v>000809</v>
          </cell>
          <cell r="B125" t="str">
            <v xml:space="preserve">LLAVE DUCHA </v>
          </cell>
          <cell r="C125" t="str">
            <v>UND.</v>
          </cell>
          <cell r="D125">
            <v>1200</v>
          </cell>
        </row>
        <row r="126">
          <cell r="A126" t="str">
            <v>000810</v>
          </cell>
          <cell r="B126" t="str">
            <v>TUBO 1/2 PRESION TL * 6M</v>
          </cell>
          <cell r="C126" t="str">
            <v>UND.</v>
          </cell>
          <cell r="D126">
            <v>6000</v>
          </cell>
        </row>
        <row r="127">
          <cell r="A127" t="str">
            <v>000811</v>
          </cell>
          <cell r="B127" t="str">
            <v>TUBO 1/2 PRESION TP * 6M</v>
          </cell>
          <cell r="C127" t="str">
            <v>UND.</v>
          </cell>
          <cell r="D127">
            <v>7500</v>
          </cell>
        </row>
        <row r="128">
          <cell r="A128" t="str">
            <v>000812</v>
          </cell>
          <cell r="B128" t="str">
            <v>TUBO 2" SANITARIO TL * 6M</v>
          </cell>
          <cell r="C128" t="str">
            <v>UND.</v>
          </cell>
          <cell r="D128">
            <v>18500</v>
          </cell>
        </row>
        <row r="129">
          <cell r="A129" t="str">
            <v>000813</v>
          </cell>
          <cell r="B129" t="str">
            <v>TUBO 3" SANITARIO TL *6M</v>
          </cell>
          <cell r="C129" t="str">
            <v>UND.</v>
          </cell>
          <cell r="D129">
            <v>25500</v>
          </cell>
        </row>
        <row r="130">
          <cell r="A130" t="str">
            <v>000814</v>
          </cell>
          <cell r="B130" t="str">
            <v>TUBO 4" SANITARIO TL * 6M</v>
          </cell>
          <cell r="C130" t="str">
            <v>UND.</v>
          </cell>
          <cell r="D130">
            <v>38500</v>
          </cell>
        </row>
        <row r="131">
          <cell r="A131" t="str">
            <v>000815</v>
          </cell>
          <cell r="B131" t="str">
            <v>TUBO 6" SANITARIO TL * 6M</v>
          </cell>
          <cell r="C131" t="str">
            <v>UND.</v>
          </cell>
          <cell r="D131">
            <v>107000</v>
          </cell>
        </row>
        <row r="132">
          <cell r="A132" t="str">
            <v>000816</v>
          </cell>
          <cell r="B132" t="str">
            <v>ACCESORIOS 1/2 PRESION PVC</v>
          </cell>
          <cell r="C132" t="str">
            <v>UND.</v>
          </cell>
          <cell r="D132">
            <v>250</v>
          </cell>
        </row>
        <row r="133">
          <cell r="A133" t="str">
            <v>000817</v>
          </cell>
          <cell r="B133" t="str">
            <v>TEE 1/2 PRESION PVC</v>
          </cell>
          <cell r="C133" t="str">
            <v>UND.</v>
          </cell>
          <cell r="D133">
            <v>300</v>
          </cell>
        </row>
        <row r="134">
          <cell r="A134" t="str">
            <v>000818</v>
          </cell>
          <cell r="B134" t="str">
            <v xml:space="preserve">LAVAMANOS </v>
          </cell>
          <cell r="C134" t="str">
            <v>UND.</v>
          </cell>
          <cell r="D134">
            <v>95000</v>
          </cell>
        </row>
        <row r="135">
          <cell r="A135" t="str">
            <v>000819</v>
          </cell>
          <cell r="B135" t="str">
            <v>COMBO ACUACER BLANCO CORONA</v>
          </cell>
          <cell r="C135" t="str">
            <v>UND.</v>
          </cell>
          <cell r="D135">
            <v>190000</v>
          </cell>
        </row>
        <row r="136">
          <cell r="A136" t="str">
            <v>000820</v>
          </cell>
          <cell r="B136" t="str">
            <v xml:space="preserve">ACCESORIO LAVAMANO </v>
          </cell>
          <cell r="C136" t="str">
            <v>UND.</v>
          </cell>
          <cell r="D136">
            <v>35000</v>
          </cell>
        </row>
        <row r="137">
          <cell r="A137" t="str">
            <v>000821</v>
          </cell>
          <cell r="B137" t="str">
            <v>LIMPIADOR PVC LIQU 1/4 DE GAL</v>
          </cell>
          <cell r="C137" t="str">
            <v>UND.</v>
          </cell>
          <cell r="D137">
            <v>15200</v>
          </cell>
        </row>
        <row r="138">
          <cell r="A138" t="str">
            <v>000822</v>
          </cell>
          <cell r="B138" t="str">
            <v>SOLDADURA PVC LIQU 1/4 DE GAL</v>
          </cell>
          <cell r="C138" t="str">
            <v>UND.</v>
          </cell>
          <cell r="D138">
            <v>31500</v>
          </cell>
        </row>
        <row r="139">
          <cell r="A139" t="str">
            <v>000823</v>
          </cell>
          <cell r="B139" t="str">
            <v>CODO 90 4" PVC SANITARIO</v>
          </cell>
          <cell r="C139" t="str">
            <v>UND.</v>
          </cell>
          <cell r="D139">
            <v>5000</v>
          </cell>
        </row>
        <row r="140">
          <cell r="A140" t="str">
            <v>000824</v>
          </cell>
          <cell r="B140" t="str">
            <v>CODO 90 3" PVC SANITARIO</v>
          </cell>
          <cell r="C140" t="str">
            <v>UND.</v>
          </cell>
          <cell r="D140">
            <v>2800</v>
          </cell>
        </row>
        <row r="141">
          <cell r="A141" t="str">
            <v>000825</v>
          </cell>
          <cell r="B141" t="str">
            <v>CODO 90 2" PVC SANITARIO</v>
          </cell>
          <cell r="C141" t="str">
            <v>UND.</v>
          </cell>
          <cell r="D141">
            <v>1250</v>
          </cell>
        </row>
        <row r="142">
          <cell r="A142" t="str">
            <v>000826</v>
          </cell>
          <cell r="B142" t="str">
            <v>SIFON 90 3" PVC SANITARIO</v>
          </cell>
          <cell r="C142" t="str">
            <v>UND.</v>
          </cell>
          <cell r="D142">
            <v>3900</v>
          </cell>
        </row>
        <row r="143">
          <cell r="A143" t="str">
            <v>000827</v>
          </cell>
          <cell r="B143" t="str">
            <v>SEMICODO CAMP POR CAMP 3"</v>
          </cell>
          <cell r="C143" t="str">
            <v>UND.</v>
          </cell>
          <cell r="D143">
            <v>3200</v>
          </cell>
        </row>
        <row r="144">
          <cell r="A144" t="str">
            <v>000828</v>
          </cell>
          <cell r="B144" t="str">
            <v>SIFON DE 2" PVC SANITARIO</v>
          </cell>
          <cell r="C144" t="str">
            <v>UND.</v>
          </cell>
          <cell r="D144">
            <v>2050</v>
          </cell>
        </row>
        <row r="145">
          <cell r="A145" t="str">
            <v>000829</v>
          </cell>
          <cell r="B145" t="str">
            <v>CODO CAMPANA POR ESPIGO 2"</v>
          </cell>
          <cell r="C145" t="str">
            <v>UND.</v>
          </cell>
          <cell r="D145">
            <v>1532</v>
          </cell>
        </row>
        <row r="146">
          <cell r="A146" t="str">
            <v>000830</v>
          </cell>
          <cell r="B146" t="str">
            <v>TUBO GRES 3"</v>
          </cell>
          <cell r="C146" t="str">
            <v>UND.</v>
          </cell>
          <cell r="D146">
            <v>3000</v>
          </cell>
        </row>
        <row r="147">
          <cell r="A147" t="str">
            <v>000831</v>
          </cell>
          <cell r="B147" t="str">
            <v>TUBO GRES 4"</v>
          </cell>
          <cell r="C147" t="str">
            <v>UND.</v>
          </cell>
          <cell r="D147">
            <v>3200</v>
          </cell>
        </row>
        <row r="148">
          <cell r="A148" t="str">
            <v>000832</v>
          </cell>
          <cell r="B148" t="str">
            <v>TUBO GRES 6"</v>
          </cell>
          <cell r="C148" t="str">
            <v>UND.</v>
          </cell>
          <cell r="D148">
            <v>4200</v>
          </cell>
        </row>
        <row r="149">
          <cell r="A149" t="str">
            <v>000833</v>
          </cell>
          <cell r="B149" t="str">
            <v>ACCESORIO GRES 3"</v>
          </cell>
          <cell r="C149" t="str">
            <v>UND.</v>
          </cell>
          <cell r="D149">
            <v>3000</v>
          </cell>
        </row>
        <row r="150">
          <cell r="A150" t="str">
            <v>000834</v>
          </cell>
          <cell r="B150" t="str">
            <v>ACCESORIO GRES 4"</v>
          </cell>
          <cell r="C150" t="str">
            <v>UND.</v>
          </cell>
          <cell r="D150">
            <v>3200</v>
          </cell>
        </row>
        <row r="151">
          <cell r="A151" t="str">
            <v>000835</v>
          </cell>
          <cell r="B151" t="str">
            <v>ACCESORIO GRES 6"</v>
          </cell>
          <cell r="C151" t="str">
            <v>UND.</v>
          </cell>
          <cell r="D151">
            <v>4200</v>
          </cell>
        </row>
        <row r="152">
          <cell r="A152" t="str">
            <v>000836</v>
          </cell>
          <cell r="B152" t="str">
            <v>LLAVE BOLA DE 1/2</v>
          </cell>
          <cell r="C152" t="str">
            <v>UND.</v>
          </cell>
          <cell r="D152">
            <v>6500</v>
          </cell>
        </row>
        <row r="153">
          <cell r="A153" t="str">
            <v>000837</v>
          </cell>
          <cell r="B153" t="str">
            <v>LLAVE TERMINAL</v>
          </cell>
          <cell r="C153" t="str">
            <v>UND.</v>
          </cell>
          <cell r="D153">
            <v>4000</v>
          </cell>
        </row>
        <row r="154">
          <cell r="A154" t="str">
            <v>000838</v>
          </cell>
          <cell r="B154" t="str">
            <v>ACCESORIOS LAVAPLATOS</v>
          </cell>
          <cell r="C154" t="str">
            <v>UND.</v>
          </cell>
          <cell r="D154">
            <v>13500</v>
          </cell>
        </row>
        <row r="155">
          <cell r="A155" t="str">
            <v>000839</v>
          </cell>
          <cell r="B155" t="str">
            <v>CODO 90 1/2"</v>
          </cell>
          <cell r="C155" t="str">
            <v>UND.</v>
          </cell>
          <cell r="D155">
            <v>1059</v>
          </cell>
        </row>
        <row r="156">
          <cell r="A156" t="str">
            <v>000840</v>
          </cell>
          <cell r="B156" t="str">
            <v>CODO 45 1/2"</v>
          </cell>
          <cell r="C156" t="str">
            <v>UND.</v>
          </cell>
          <cell r="D156">
            <v>1226</v>
          </cell>
        </row>
        <row r="157">
          <cell r="A157" t="str">
            <v>000841</v>
          </cell>
          <cell r="B157" t="str">
            <v>TEE REDUCCION 1/2"</v>
          </cell>
          <cell r="C157" t="str">
            <v>UND.</v>
          </cell>
          <cell r="D157">
            <v>2212</v>
          </cell>
        </row>
        <row r="158">
          <cell r="A158" t="str">
            <v>000842</v>
          </cell>
          <cell r="B158" t="str">
            <v>ADAPTADOR MACHO 1/2"</v>
          </cell>
          <cell r="C158" t="str">
            <v>UND.</v>
          </cell>
          <cell r="D158">
            <v>0</v>
          </cell>
        </row>
        <row r="159">
          <cell r="A159" t="str">
            <v>000843</v>
          </cell>
          <cell r="B159" t="str">
            <v>ADAPTADOR HEMBRA 1/2"</v>
          </cell>
          <cell r="C159" t="str">
            <v>UND.</v>
          </cell>
          <cell r="D159">
            <v>2767</v>
          </cell>
        </row>
        <row r="160">
          <cell r="A160" t="str">
            <v>000844</v>
          </cell>
          <cell r="B160" t="str">
            <v>ACOPLE SANITARIO</v>
          </cell>
          <cell r="C160" t="str">
            <v>UND.</v>
          </cell>
          <cell r="D160">
            <v>0</v>
          </cell>
        </row>
        <row r="161">
          <cell r="A161" t="str">
            <v>000845</v>
          </cell>
          <cell r="B161" t="str">
            <v>ACOPLE LAVAMANO</v>
          </cell>
          <cell r="C161" t="str">
            <v>UND.</v>
          </cell>
          <cell r="D161">
            <v>0</v>
          </cell>
        </row>
        <row r="164">
          <cell r="A164" t="str">
            <v>000900</v>
          </cell>
          <cell r="B164" t="str">
            <v>EQUIPO</v>
          </cell>
        </row>
        <row r="165">
          <cell r="A165" t="str">
            <v>000901</v>
          </cell>
          <cell r="B165" t="str">
            <v>ANDAMIO METALICO</v>
          </cell>
          <cell r="C165" t="str">
            <v>DIA.</v>
          </cell>
          <cell r="D165">
            <v>1000</v>
          </cell>
        </row>
        <row r="166">
          <cell r="A166" t="str">
            <v>000902</v>
          </cell>
          <cell r="B166" t="str">
            <v>VIBRADOR CONCRETO</v>
          </cell>
          <cell r="C166" t="str">
            <v>DIA.</v>
          </cell>
          <cell r="D166">
            <v>29000</v>
          </cell>
        </row>
        <row r="167">
          <cell r="A167" t="str">
            <v>000903</v>
          </cell>
          <cell r="B167" t="str">
            <v>MEZCLADORA CONCRETO</v>
          </cell>
          <cell r="C167" t="str">
            <v>DIA.</v>
          </cell>
          <cell r="D167">
            <v>35000</v>
          </cell>
        </row>
        <row r="168">
          <cell r="A168" t="str">
            <v>000904</v>
          </cell>
          <cell r="B168" t="str">
            <v>FORMALETA MADERA PLACA TABLERO</v>
          </cell>
          <cell r="C168" t="str">
            <v>DIA.</v>
          </cell>
          <cell r="D168">
            <v>150</v>
          </cell>
        </row>
        <row r="169">
          <cell r="A169" t="str">
            <v>000905</v>
          </cell>
          <cell r="B169" t="str">
            <v>HERRAMIENTA MENOR</v>
          </cell>
          <cell r="C169" t="str">
            <v>DIA.</v>
          </cell>
          <cell r="D169">
            <v>5600</v>
          </cell>
        </row>
        <row r="170">
          <cell r="A170" t="str">
            <v>000906</v>
          </cell>
          <cell r="B170" t="str">
            <v>RANAS</v>
          </cell>
          <cell r="C170" t="str">
            <v>DIA.</v>
          </cell>
          <cell r="D170">
            <v>30160</v>
          </cell>
        </row>
        <row r="171">
          <cell r="A171" t="str">
            <v>000907</v>
          </cell>
          <cell r="B171" t="str">
            <v>CAMILLAS</v>
          </cell>
          <cell r="C171" t="str">
            <v>DIA.</v>
          </cell>
          <cell r="D171">
            <v>150</v>
          </cell>
        </row>
        <row r="172">
          <cell r="A172" t="str">
            <v>000908</v>
          </cell>
          <cell r="B172" t="str">
            <v>PARALES</v>
          </cell>
          <cell r="C172" t="str">
            <v>DIA.</v>
          </cell>
          <cell r="D172">
            <v>140</v>
          </cell>
        </row>
        <row r="173">
          <cell r="A173" t="str">
            <v>000909</v>
          </cell>
          <cell r="B173" t="str">
            <v>CERCHAS</v>
          </cell>
          <cell r="C173" t="str">
            <v>DIA.</v>
          </cell>
          <cell r="D173">
            <v>140</v>
          </cell>
        </row>
        <row r="174">
          <cell r="A174" t="str">
            <v>000910</v>
          </cell>
          <cell r="B174" t="str">
            <v>ANDAMIO</v>
          </cell>
          <cell r="C174" t="str">
            <v>DIA.</v>
          </cell>
          <cell r="D174">
            <v>1000</v>
          </cell>
        </row>
        <row r="175">
          <cell r="A175" t="str">
            <v>000911</v>
          </cell>
          <cell r="B175" t="str">
            <v xml:space="preserve">FORMALETA COLUMNA 30*30 </v>
          </cell>
          <cell r="C175" t="str">
            <v>DIA.</v>
          </cell>
          <cell r="D175">
            <v>12000</v>
          </cell>
        </row>
        <row r="176">
          <cell r="A176" t="str">
            <v>000912</v>
          </cell>
          <cell r="B176" t="str">
            <v>FORMALETA VIGUETA</v>
          </cell>
          <cell r="C176" t="str">
            <v>DIA.</v>
          </cell>
          <cell r="D176">
            <v>4000</v>
          </cell>
        </row>
        <row r="177">
          <cell r="A177" t="str">
            <v>000913</v>
          </cell>
          <cell r="B177" t="str">
            <v>GATOS</v>
          </cell>
          <cell r="C177" t="str">
            <v>DIA.</v>
          </cell>
          <cell r="D177">
            <v>120</v>
          </cell>
        </row>
        <row r="178">
          <cell r="A178" t="str">
            <v>000914</v>
          </cell>
          <cell r="B178" t="str">
            <v>TIJERA</v>
          </cell>
          <cell r="C178" t="str">
            <v>DIA.</v>
          </cell>
          <cell r="D178">
            <v>60</v>
          </cell>
        </row>
        <row r="179">
          <cell r="A179" t="str">
            <v>000915</v>
          </cell>
          <cell r="B179" t="str">
            <v>TACO CORTO</v>
          </cell>
          <cell r="C179" t="str">
            <v>DIA.</v>
          </cell>
          <cell r="D179">
            <v>116</v>
          </cell>
        </row>
        <row r="180">
          <cell r="A180" t="str">
            <v>000916</v>
          </cell>
          <cell r="B180" t="str">
            <v>TACO LARGO</v>
          </cell>
          <cell r="C180" t="str">
            <v>DIA.</v>
          </cell>
          <cell r="D180">
            <v>174</v>
          </cell>
        </row>
        <row r="181">
          <cell r="A181" t="str">
            <v>000917</v>
          </cell>
          <cell r="B181" t="str">
            <v>CERCHA METALICA</v>
          </cell>
          <cell r="C181" t="str">
            <v>DIA.</v>
          </cell>
          <cell r="D181">
            <v>135</v>
          </cell>
        </row>
        <row r="182">
          <cell r="A182" t="str">
            <v>000918</v>
          </cell>
          <cell r="B182" t="str">
            <v>DIAGONALES</v>
          </cell>
          <cell r="C182" t="str">
            <v>DIA.</v>
          </cell>
          <cell r="D182">
            <v>50</v>
          </cell>
        </row>
        <row r="183">
          <cell r="A183" t="str">
            <v>000919</v>
          </cell>
          <cell r="B183" t="str">
            <v>SECCIONES DE ANDAMIO</v>
          </cell>
          <cell r="C183" t="str">
            <v>DIA.</v>
          </cell>
          <cell r="D183">
            <v>650</v>
          </cell>
        </row>
        <row r="184">
          <cell r="A184" t="str">
            <v>000920</v>
          </cell>
          <cell r="B184" t="str">
            <v>BUGGY</v>
          </cell>
          <cell r="C184" t="str">
            <v>DIA.</v>
          </cell>
          <cell r="D184">
            <v>1740</v>
          </cell>
        </row>
        <row r="185">
          <cell r="A185" t="str">
            <v>000921</v>
          </cell>
          <cell r="B185" t="str">
            <v>FORMALETA</v>
          </cell>
          <cell r="C185" t="str">
            <v>MES.</v>
          </cell>
          <cell r="D185">
            <v>9800</v>
          </cell>
        </row>
        <row r="186">
          <cell r="A186" t="str">
            <v>000922</v>
          </cell>
          <cell r="B186" t="str">
            <v>CASETON EN HICOPOR</v>
          </cell>
          <cell r="C186" t="str">
            <v>M2.</v>
          </cell>
          <cell r="D186">
            <v>18000</v>
          </cell>
        </row>
        <row r="187">
          <cell r="A187" t="str">
            <v>000923</v>
          </cell>
          <cell r="B187" t="str">
            <v>VOLQUETA</v>
          </cell>
          <cell r="C187" t="str">
            <v>M3</v>
          </cell>
          <cell r="D187">
            <v>0</v>
          </cell>
        </row>
        <row r="188">
          <cell r="A188" t="str">
            <v>000924</v>
          </cell>
          <cell r="B188" t="str">
            <v>VIBROCOMPACTADOR</v>
          </cell>
          <cell r="C188" t="str">
            <v>M3</v>
          </cell>
          <cell r="D188">
            <v>0</v>
          </cell>
        </row>
        <row r="189">
          <cell r="A189" t="str">
            <v>000925</v>
          </cell>
          <cell r="B189" t="str">
            <v xml:space="preserve">CARGADOR FRONTAL </v>
          </cell>
          <cell r="C189" t="str">
            <v>M3</v>
          </cell>
          <cell r="D189">
            <v>0</v>
          </cell>
        </row>
        <row r="190">
          <cell r="A190" t="str">
            <v>000926</v>
          </cell>
          <cell r="B190" t="str">
            <v>BULDOZER</v>
          </cell>
          <cell r="C190" t="str">
            <v>DIA.</v>
          </cell>
          <cell r="D190">
            <v>0</v>
          </cell>
        </row>
        <row r="192">
          <cell r="A192" t="str">
            <v>00100</v>
          </cell>
          <cell r="B192" t="str">
            <v>MADERA</v>
          </cell>
        </row>
        <row r="193">
          <cell r="A193" t="str">
            <v>00101</v>
          </cell>
          <cell r="B193" t="str">
            <v>CHAFLAN (0.05*0.10*3.0)</v>
          </cell>
          <cell r="C193" t="str">
            <v>UND,</v>
          </cell>
          <cell r="D193">
            <v>4000</v>
          </cell>
        </row>
        <row r="194">
          <cell r="A194" t="str">
            <v>00102</v>
          </cell>
          <cell r="B194" t="str">
            <v xml:space="preserve">INMUNIZANTE DE MADERA </v>
          </cell>
          <cell r="C194" t="str">
            <v>UND,</v>
          </cell>
          <cell r="D194">
            <v>4000</v>
          </cell>
        </row>
        <row r="195">
          <cell r="A195" t="str">
            <v>00103</v>
          </cell>
          <cell r="B195" t="str">
            <v>POLIN (5*5*3)</v>
          </cell>
          <cell r="C195" t="str">
            <v>ML</v>
          </cell>
          <cell r="D195">
            <v>750</v>
          </cell>
        </row>
        <row r="196">
          <cell r="A196" t="str">
            <v>00104</v>
          </cell>
          <cell r="B196" t="str">
            <v>LISTON DE (0.25*0,04*3,0)</v>
          </cell>
          <cell r="C196" t="str">
            <v>UND,</v>
          </cell>
          <cell r="D196">
            <v>2000</v>
          </cell>
        </row>
        <row r="197">
          <cell r="A197" t="str">
            <v>00105</v>
          </cell>
          <cell r="B197" t="str">
            <v>TABLA COMUN CHAPA 3*0.30*0.02</v>
          </cell>
          <cell r="C197" t="str">
            <v>ML</v>
          </cell>
          <cell r="D197">
            <v>7000</v>
          </cell>
        </row>
        <row r="198">
          <cell r="A198" t="str">
            <v>00106</v>
          </cell>
          <cell r="B198" t="str">
            <v>LISTON DE (0.02*0,04*3,0)</v>
          </cell>
          <cell r="C198" t="str">
            <v>UND</v>
          </cell>
          <cell r="D198">
            <v>1500</v>
          </cell>
        </row>
        <row r="199">
          <cell r="A199" t="str">
            <v>00107</v>
          </cell>
          <cell r="B199" t="str">
            <v>CERCO (10*5*3)</v>
          </cell>
          <cell r="C199" t="str">
            <v>UND.</v>
          </cell>
          <cell r="D199">
            <v>6000</v>
          </cell>
        </row>
        <row r="200">
          <cell r="A200" t="str">
            <v>00108</v>
          </cell>
          <cell r="B200" t="str">
            <v>TABLA BURRA 3*0.3*0.03</v>
          </cell>
          <cell r="C200" t="str">
            <v>ML</v>
          </cell>
          <cell r="D200">
            <v>3400</v>
          </cell>
        </row>
        <row r="201">
          <cell r="A201" t="str">
            <v>00109</v>
          </cell>
          <cell r="B201" t="str">
            <v>TABLA COM. CHAP. 3*0.25*0.02</v>
          </cell>
          <cell r="C201" t="str">
            <v>ML</v>
          </cell>
          <cell r="D201">
            <v>2000</v>
          </cell>
        </row>
        <row r="202">
          <cell r="A202" t="str">
            <v>00110</v>
          </cell>
          <cell r="B202" t="str">
            <v>TABLA BURRA 3*0.25*0.03</v>
          </cell>
          <cell r="C202" t="str">
            <v>ML</v>
          </cell>
          <cell r="D202">
            <v>3000</v>
          </cell>
        </row>
        <row r="204">
          <cell r="A204" t="str">
            <v>00200</v>
          </cell>
          <cell r="B204" t="str">
            <v>REFUERZO</v>
          </cell>
        </row>
        <row r="205">
          <cell r="A205" t="str">
            <v>00201</v>
          </cell>
          <cell r="B205" t="str">
            <v xml:space="preserve">ACERO PDR-60 Corrugada </v>
          </cell>
          <cell r="C205" t="str">
            <v>KG.</v>
          </cell>
          <cell r="D205">
            <v>1835</v>
          </cell>
        </row>
        <row r="206">
          <cell r="A206" t="str">
            <v>00202</v>
          </cell>
          <cell r="B206" t="str">
            <v>ACERO A-37"</v>
          </cell>
          <cell r="C206" t="str">
            <v>KG.</v>
          </cell>
          <cell r="D206">
            <v>1900</v>
          </cell>
        </row>
        <row r="207">
          <cell r="A207" t="str">
            <v>00203</v>
          </cell>
          <cell r="B207" t="str">
            <v xml:space="preserve">ALAMBRE NEGRO Cal. 18 </v>
          </cell>
          <cell r="C207" t="str">
            <v>KG.</v>
          </cell>
          <cell r="D207">
            <v>2800</v>
          </cell>
        </row>
        <row r="208">
          <cell r="A208" t="str">
            <v>00204</v>
          </cell>
          <cell r="B208" t="str">
            <v>HOJA DE CEGUETA</v>
          </cell>
          <cell r="C208" t="str">
            <v>UND.</v>
          </cell>
          <cell r="D208">
            <v>1500</v>
          </cell>
        </row>
        <row r="209">
          <cell r="A209" t="str">
            <v>00205</v>
          </cell>
          <cell r="B209" t="str">
            <v>VARIILA DE 1/2 * 60000 (6M)</v>
          </cell>
          <cell r="C209" t="str">
            <v>ML.</v>
          </cell>
          <cell r="D209">
            <v>1800</v>
          </cell>
        </row>
        <row r="210">
          <cell r="A210" t="str">
            <v>00206</v>
          </cell>
          <cell r="B210" t="str">
            <v>VARILLA DE 12 Mil</v>
          </cell>
          <cell r="D210">
            <v>9800</v>
          </cell>
        </row>
        <row r="211">
          <cell r="A211" t="str">
            <v>00207</v>
          </cell>
          <cell r="B211" t="str">
            <v>VARILLA DE 11 Mil</v>
          </cell>
          <cell r="D211">
            <v>8800</v>
          </cell>
        </row>
        <row r="212">
          <cell r="A212" t="str">
            <v>00208</v>
          </cell>
          <cell r="B212" t="str">
            <v>HIERRO 1/4 y 3/8</v>
          </cell>
          <cell r="C212" t="str">
            <v>KG:</v>
          </cell>
          <cell r="D212">
            <v>2100</v>
          </cell>
        </row>
        <row r="213">
          <cell r="A213" t="str">
            <v>000209</v>
          </cell>
          <cell r="B213" t="str">
            <v>VARILLA 5/8 (6M)</v>
          </cell>
          <cell r="C213" t="str">
            <v>ML.</v>
          </cell>
          <cell r="D213">
            <v>2990</v>
          </cell>
        </row>
        <row r="214">
          <cell r="A214" t="str">
            <v>000210</v>
          </cell>
          <cell r="B214" t="str">
            <v>VARILLA 3/8 95mm (6M)</v>
          </cell>
          <cell r="C214" t="str">
            <v>ML.</v>
          </cell>
          <cell r="D214">
            <v>1050</v>
          </cell>
        </row>
        <row r="215">
          <cell r="A215" t="str">
            <v>000211</v>
          </cell>
          <cell r="B215" t="str">
            <v>VARILLA 3/8 90mm (6M)</v>
          </cell>
          <cell r="C215" t="str">
            <v>ML.</v>
          </cell>
          <cell r="D215">
            <v>950</v>
          </cell>
        </row>
        <row r="216">
          <cell r="A216" t="str">
            <v>000212</v>
          </cell>
          <cell r="B216" t="str">
            <v>VARILLA 3/8</v>
          </cell>
          <cell r="C216" t="str">
            <v>KG.</v>
          </cell>
          <cell r="D216">
            <v>1835</v>
          </cell>
        </row>
        <row r="217">
          <cell r="A217" t="str">
            <v>000213</v>
          </cell>
          <cell r="B217" t="str">
            <v>VARILLA 1/4</v>
          </cell>
          <cell r="C217" t="str">
            <v>KG.</v>
          </cell>
          <cell r="D217">
            <v>1835</v>
          </cell>
        </row>
        <row r="218">
          <cell r="A218" t="str">
            <v>000214</v>
          </cell>
          <cell r="B218" t="str">
            <v>CHIPA 1/4 - 3/8</v>
          </cell>
          <cell r="C218" t="str">
            <v>KIL.</v>
          </cell>
          <cell r="D218">
            <v>1920</v>
          </cell>
        </row>
        <row r="219">
          <cell r="A219" t="str">
            <v>000215</v>
          </cell>
          <cell r="B219" t="str">
            <v>VARILLA 3/4 (6M)</v>
          </cell>
          <cell r="C219" t="str">
            <v>ML.</v>
          </cell>
          <cell r="D219">
            <v>4650</v>
          </cell>
        </row>
        <row r="221">
          <cell r="A221" t="str">
            <v>00300</v>
          </cell>
          <cell r="B221" t="str">
            <v>OTROS</v>
          </cell>
        </row>
        <row r="222">
          <cell r="A222" t="str">
            <v>00301</v>
          </cell>
          <cell r="B222" t="str">
            <v>PUNTILLA</v>
          </cell>
          <cell r="C222" t="str">
            <v>LB</v>
          </cell>
          <cell r="D222">
            <v>1400</v>
          </cell>
        </row>
        <row r="223">
          <cell r="A223" t="str">
            <v>00302</v>
          </cell>
          <cell r="B223" t="str">
            <v>SILICONA TRANSPARENTE</v>
          </cell>
          <cell r="C223" t="str">
            <v>UND.</v>
          </cell>
          <cell r="D223">
            <v>5000</v>
          </cell>
        </row>
        <row r="224">
          <cell r="A224" t="str">
            <v>00303</v>
          </cell>
          <cell r="B224" t="str">
            <v>HOJA DE SEGUETA</v>
          </cell>
          <cell r="C224" t="str">
            <v>UND.</v>
          </cell>
          <cell r="D224">
            <v>2000</v>
          </cell>
        </row>
        <row r="225">
          <cell r="A225" t="str">
            <v>00304</v>
          </cell>
          <cell r="B225" t="str">
            <v>MULTI PEGA 10 KG</v>
          </cell>
          <cell r="C225" t="str">
            <v>KG.</v>
          </cell>
          <cell r="D225">
            <v>500</v>
          </cell>
        </row>
        <row r="226">
          <cell r="A226" t="str">
            <v>00305</v>
          </cell>
          <cell r="B226" t="str">
            <v>TELA CERRAMIENTO</v>
          </cell>
          <cell r="C226" t="str">
            <v>MT</v>
          </cell>
          <cell r="D226">
            <v>2400</v>
          </cell>
        </row>
        <row r="227">
          <cell r="A227" t="str">
            <v>00306</v>
          </cell>
          <cell r="B227" t="str">
            <v>MALLA CON VENA</v>
          </cell>
          <cell r="C227" t="str">
            <v>MT</v>
          </cell>
          <cell r="D227">
            <v>4800</v>
          </cell>
        </row>
        <row r="228">
          <cell r="A228" t="str">
            <v>00307</v>
          </cell>
          <cell r="B228" t="str">
            <v>CERCHA METALICA CAL 20</v>
          </cell>
          <cell r="C228" t="str">
            <v>UND.</v>
          </cell>
          <cell r="D228">
            <v>29000</v>
          </cell>
        </row>
        <row r="229">
          <cell r="A229" t="str">
            <v>00308</v>
          </cell>
          <cell r="B229" t="str">
            <v>CERCHA METALICA CAL 18</v>
          </cell>
          <cell r="C229" t="str">
            <v>UND.</v>
          </cell>
          <cell r="D229">
            <v>34000</v>
          </cell>
        </row>
        <row r="230">
          <cell r="A230" t="str">
            <v>00309</v>
          </cell>
          <cell r="B230" t="str">
            <v>PALA CON CABO Nº 2</v>
          </cell>
          <cell r="C230" t="str">
            <v>UND.</v>
          </cell>
          <cell r="D230">
            <v>10800</v>
          </cell>
        </row>
        <row r="231">
          <cell r="A231" t="str">
            <v>00310</v>
          </cell>
          <cell r="B231" t="str">
            <v>PICA CON CABO</v>
          </cell>
          <cell r="C231" t="str">
            <v>UND.</v>
          </cell>
          <cell r="D231">
            <v>14000</v>
          </cell>
        </row>
        <row r="232">
          <cell r="A232" t="str">
            <v>00311</v>
          </cell>
          <cell r="B232" t="str">
            <v>BALDE DE CONSTRUCCION</v>
          </cell>
          <cell r="C232" t="str">
            <v>UND.</v>
          </cell>
          <cell r="D232">
            <v>2300</v>
          </cell>
        </row>
        <row r="233">
          <cell r="A233" t="str">
            <v>00312</v>
          </cell>
          <cell r="B233" t="str">
            <v>CERRADURA YALE</v>
          </cell>
          <cell r="C233" t="str">
            <v>UND.</v>
          </cell>
          <cell r="D233">
            <v>36500</v>
          </cell>
        </row>
        <row r="234">
          <cell r="A234" t="str">
            <v>00313</v>
          </cell>
          <cell r="B234" t="str">
            <v>ALAMBRE N- 8</v>
          </cell>
          <cell r="C234" t="str">
            <v>ML</v>
          </cell>
          <cell r="D234">
            <v>850</v>
          </cell>
        </row>
        <row r="235">
          <cell r="A235" t="str">
            <v>00314</v>
          </cell>
          <cell r="B235" t="str">
            <v>ALAMBRE N- 10</v>
          </cell>
          <cell r="C235" t="str">
            <v>ML</v>
          </cell>
          <cell r="D235">
            <v>600</v>
          </cell>
        </row>
        <row r="236">
          <cell r="A236" t="str">
            <v>00315</v>
          </cell>
          <cell r="B236" t="str">
            <v>ALAMBRE N - 12</v>
          </cell>
          <cell r="C236" t="str">
            <v>ML</v>
          </cell>
          <cell r="D236">
            <v>400</v>
          </cell>
        </row>
        <row r="237">
          <cell r="A237" t="str">
            <v>00316</v>
          </cell>
          <cell r="B237" t="str">
            <v>ALAMBRE N - 14</v>
          </cell>
          <cell r="C237" t="str">
            <v>ML</v>
          </cell>
          <cell r="D237">
            <v>300</v>
          </cell>
        </row>
        <row r="238">
          <cell r="A238" t="str">
            <v>00317</v>
          </cell>
          <cell r="B238" t="str">
            <v>PLAFON</v>
          </cell>
          <cell r="C238" t="str">
            <v>UND</v>
          </cell>
          <cell r="D238">
            <v>1200</v>
          </cell>
        </row>
        <row r="239">
          <cell r="A239" t="str">
            <v>00318</v>
          </cell>
          <cell r="B239" t="str">
            <v>CAJILLA OCTAGONAL</v>
          </cell>
          <cell r="C239" t="str">
            <v>UND</v>
          </cell>
          <cell r="D239">
            <v>600</v>
          </cell>
        </row>
        <row r="240">
          <cell r="A240" t="str">
            <v>00319</v>
          </cell>
          <cell r="B240" t="str">
            <v>CAJILLA 5800</v>
          </cell>
          <cell r="C240" t="str">
            <v>UND</v>
          </cell>
          <cell r="D240">
            <v>600</v>
          </cell>
        </row>
        <row r="241">
          <cell r="A241" t="str">
            <v>00320</v>
          </cell>
          <cell r="B241" t="str">
            <v>TUBO PVC 1/2" 4 M</v>
          </cell>
          <cell r="C241" t="str">
            <v>UND</v>
          </cell>
          <cell r="D241">
            <v>2400</v>
          </cell>
        </row>
        <row r="242">
          <cell r="A242" t="str">
            <v>00321</v>
          </cell>
          <cell r="B242" t="str">
            <v>CAJILLA CONTADOR</v>
          </cell>
          <cell r="C242" t="str">
            <v>UND</v>
          </cell>
          <cell r="D242">
            <v>24000</v>
          </cell>
        </row>
        <row r="243">
          <cell r="A243" t="str">
            <v>00322</v>
          </cell>
          <cell r="B243" t="str">
            <v>CAJA DE DOS TACOS</v>
          </cell>
          <cell r="C243" t="str">
            <v>UND</v>
          </cell>
          <cell r="D243">
            <v>5000</v>
          </cell>
        </row>
        <row r="244">
          <cell r="A244" t="str">
            <v>00323</v>
          </cell>
          <cell r="B244" t="str">
            <v>CAJA DE 4 TACOS</v>
          </cell>
          <cell r="C244" t="str">
            <v>UND</v>
          </cell>
          <cell r="D244">
            <v>8900</v>
          </cell>
        </row>
        <row r="245">
          <cell r="A245" t="str">
            <v>00324</v>
          </cell>
          <cell r="B245" t="str">
            <v>INTERRUPTOR SENCILLO</v>
          </cell>
          <cell r="C245" t="str">
            <v>UND</v>
          </cell>
          <cell r="D245">
            <v>0</v>
          </cell>
        </row>
        <row r="246">
          <cell r="A246" t="str">
            <v>00325</v>
          </cell>
          <cell r="B246" t="str">
            <v>TOMA SENCILLO AMERICANO</v>
          </cell>
          <cell r="C246" t="str">
            <v>UND</v>
          </cell>
          <cell r="D246">
            <v>0</v>
          </cell>
        </row>
        <row r="247">
          <cell r="A247" t="str">
            <v>00326</v>
          </cell>
          <cell r="B247" t="str">
            <v>ADAPTADOR TERMINAL COND. 1/2"</v>
          </cell>
          <cell r="C247" t="str">
            <v>UND</v>
          </cell>
          <cell r="D247">
            <v>0</v>
          </cell>
        </row>
        <row r="248">
          <cell r="A248" t="str">
            <v>00327</v>
          </cell>
          <cell r="B248" t="str">
            <v>CAJA SENCILLA</v>
          </cell>
          <cell r="C248" t="str">
            <v>UND</v>
          </cell>
          <cell r="D248">
            <v>0</v>
          </cell>
        </row>
        <row r="249">
          <cell r="A249" t="str">
            <v>00328</v>
          </cell>
          <cell r="B249" t="str">
            <v>TAPON 3" PVC</v>
          </cell>
          <cell r="C249" t="str">
            <v>UND</v>
          </cell>
          <cell r="D249">
            <v>7000</v>
          </cell>
        </row>
        <row r="250">
          <cell r="A250" t="str">
            <v>00329</v>
          </cell>
          <cell r="B250" t="str">
            <v>VARILLA 120 3" COB COB</v>
          </cell>
          <cell r="C250" t="str">
            <v>UND</v>
          </cell>
          <cell r="D250">
            <v>28000</v>
          </cell>
        </row>
        <row r="251">
          <cell r="A251" t="str">
            <v>00330</v>
          </cell>
          <cell r="B251" t="str">
            <v>TACO SE</v>
          </cell>
          <cell r="C251" t="str">
            <v>UND</v>
          </cell>
          <cell r="D251">
            <v>6800</v>
          </cell>
        </row>
        <row r="252">
          <cell r="A252" t="str">
            <v>00331</v>
          </cell>
          <cell r="B252" t="str">
            <v>TACO SA</v>
          </cell>
          <cell r="C252" t="str">
            <v>UND</v>
          </cell>
          <cell r="D252">
            <v>9400</v>
          </cell>
        </row>
        <row r="253">
          <cell r="A253" t="str">
            <v>00332</v>
          </cell>
          <cell r="B253" t="str">
            <v>TUBO GALV. 3/4" 3M</v>
          </cell>
          <cell r="C253" t="str">
            <v>UND</v>
          </cell>
          <cell r="D253">
            <v>0</v>
          </cell>
        </row>
        <row r="254">
          <cell r="A254" t="str">
            <v>00333</v>
          </cell>
          <cell r="B254" t="str">
            <v>CAPACETE 3/4</v>
          </cell>
          <cell r="C254" t="str">
            <v>UND</v>
          </cell>
          <cell r="D254">
            <v>0</v>
          </cell>
        </row>
        <row r="255">
          <cell r="A255" t="str">
            <v>00334</v>
          </cell>
          <cell r="B255" t="str">
            <v>TACOS TERMOMG. UNIPOL. 30A</v>
          </cell>
          <cell r="C255" t="str">
            <v>UND</v>
          </cell>
          <cell r="D255">
            <v>0</v>
          </cell>
        </row>
        <row r="256">
          <cell r="A256" t="str">
            <v>00335</v>
          </cell>
          <cell r="B256" t="str">
            <v>TOMA DOBLE</v>
          </cell>
          <cell r="C256" t="str">
            <v>UND</v>
          </cell>
          <cell r="D256">
            <v>0</v>
          </cell>
        </row>
        <row r="257">
          <cell r="A257" t="str">
            <v>00336</v>
          </cell>
          <cell r="B257" t="str">
            <v>CAJILLA 4600</v>
          </cell>
          <cell r="C257" t="str">
            <v>UND</v>
          </cell>
          <cell r="D257">
            <v>0</v>
          </cell>
        </row>
        <row r="258">
          <cell r="A258" t="str">
            <v>00337</v>
          </cell>
          <cell r="B258" t="str">
            <v>VARILLA COPEL WELL</v>
          </cell>
          <cell r="C258" t="str">
            <v>UND</v>
          </cell>
          <cell r="D258">
            <v>0</v>
          </cell>
        </row>
        <row r="259">
          <cell r="A259" t="str">
            <v>00338</v>
          </cell>
          <cell r="B259" t="str">
            <v>TAPON REVISION</v>
          </cell>
          <cell r="C259" t="str">
            <v>UND</v>
          </cell>
          <cell r="D259">
            <v>0</v>
          </cell>
        </row>
        <row r="260">
          <cell r="A260" t="str">
            <v>00339</v>
          </cell>
          <cell r="B260" t="str">
            <v>ALAMBRE DESNUDO</v>
          </cell>
          <cell r="C260" t="str">
            <v>ML</v>
          </cell>
          <cell r="D260">
            <v>0</v>
          </cell>
        </row>
        <row r="262">
          <cell r="A262" t="str">
            <v>00400</v>
          </cell>
          <cell r="B262" t="str">
            <v>CARPINTERIA DE MADERA</v>
          </cell>
        </row>
        <row r="263">
          <cell r="A263" t="str">
            <v>00401</v>
          </cell>
          <cell r="B263" t="str">
            <v>CLOSETS (0,6*2,5*2)</v>
          </cell>
          <cell r="C263" t="str">
            <v>UND</v>
          </cell>
          <cell r="D263">
            <v>400000</v>
          </cell>
        </row>
        <row r="264">
          <cell r="A264" t="str">
            <v>00402</v>
          </cell>
          <cell r="B264" t="str">
            <v xml:space="preserve">PUERTA </v>
          </cell>
          <cell r="C264" t="str">
            <v>UND</v>
          </cell>
          <cell r="D264">
            <v>120000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NALISIS RESUMIDOS"/>
      <sheetName val="ANALISIS MOVIMIENTO -CIMIENTO"/>
      <sheetName val="ELECTRICAS-HIDROSANIT"/>
      <sheetName val="CARPIN- METALICA - MADERA ALUMI"/>
      <sheetName val="MAMPOSTERIA ESTRUCTURA"/>
      <sheetName val="ANALISIS PRELIMINARES DEMOLICIO"/>
      <sheetName val="ENCHAPES-PISOS"/>
      <sheetName val="EXTRIORES Y OTROS"/>
      <sheetName val="PAÑETES-CUBIERTA"/>
      <sheetName val="APARATOS. EMPRAD-PINTURA"/>
      <sheetName val="ANALISIS BASICOS"/>
      <sheetName val="MANO DE OBRA Y CUADRILLAS"/>
      <sheetName val="LISTADO DE MATERIALES"/>
      <sheetName val="ROTULOS"/>
      <sheetName val="Hoja1"/>
    </sheetNames>
    <sheetDataSet>
      <sheetData sheetId="0"/>
      <sheetData sheetId="1">
        <row r="39">
          <cell r="C39" t="str">
            <v>ML</v>
          </cell>
        </row>
        <row r="40">
          <cell r="C40" t="str">
            <v>ML</v>
          </cell>
        </row>
        <row r="178">
          <cell r="C178" t="str">
            <v>ML</v>
          </cell>
        </row>
        <row r="179">
          <cell r="C179" t="str">
            <v>ML</v>
          </cell>
        </row>
        <row r="181">
          <cell r="C181" t="str">
            <v>ML</v>
          </cell>
        </row>
        <row r="183">
          <cell r="C183" t="str">
            <v>ML</v>
          </cell>
        </row>
        <row r="186">
          <cell r="C186" t="str">
            <v>ML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5">
          <cell r="F25">
            <v>333922</v>
          </cell>
        </row>
      </sheetData>
      <sheetData sheetId="12">
        <row r="31">
          <cell r="F31">
            <v>34978.9</v>
          </cell>
        </row>
      </sheetData>
      <sheetData sheetId="13">
        <row r="7">
          <cell r="D7">
            <v>2200</v>
          </cell>
        </row>
      </sheetData>
      <sheetData sheetId="14">
        <row r="1">
          <cell r="A1" t="str">
            <v>GOBERNACION DEL HUILA</v>
          </cell>
        </row>
      </sheetData>
      <sheetData sheetId="15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 DE OBRA"/>
      <sheetName val="ANALISIS BASICOS"/>
      <sheetName val="13. ELECTRICOS (2)"/>
      <sheetName val="LISTADO EQUIPOS"/>
      <sheetName val="MAT_ELEC"/>
      <sheetName val="Hoja3"/>
    </sheetNames>
    <sheetDataSet>
      <sheetData sheetId="0" refreshError="1">
        <row r="7">
          <cell r="A7" t="str">
            <v>ALCALDIA MUNICIPAL DE NEIVA</v>
          </cell>
        </row>
        <row r="8">
          <cell r="A8" t="str">
            <v>LISTADO DE PRECIOS UNITARIOS - OFICIAL</v>
          </cell>
        </row>
        <row r="10">
          <cell r="A10" t="str">
            <v>MANO DE OBRA - CUADRILLAS</v>
          </cell>
        </row>
        <row r="12">
          <cell r="A12" t="str">
            <v>AÑO 2014</v>
          </cell>
        </row>
        <row r="14">
          <cell r="A14" t="str">
            <v>SALARIO MINIMO LEGAL - AÑO 2014</v>
          </cell>
          <cell r="E14">
            <v>616000</v>
          </cell>
        </row>
        <row r="16">
          <cell r="A16" t="str">
            <v>1. Ayudante (Incl. Prestaciones)</v>
          </cell>
        </row>
        <row r="17">
          <cell r="A17" t="str">
            <v>DESCRIPCIÓN</v>
          </cell>
          <cell r="B17" t="str">
            <v>UNIDAD</v>
          </cell>
          <cell r="C17" t="str">
            <v>CANT</v>
          </cell>
          <cell r="D17" t="str">
            <v>V/r UNITARIO</v>
          </cell>
          <cell r="E17" t="str">
            <v>V/r PARCIAL</v>
          </cell>
        </row>
        <row r="18">
          <cell r="A18" t="str">
            <v>AYUDANTE</v>
          </cell>
          <cell r="B18" t="str">
            <v>DIA</v>
          </cell>
          <cell r="C18">
            <v>1</v>
          </cell>
          <cell r="D18">
            <v>20533.333333333332</v>
          </cell>
          <cell r="E18">
            <v>20533.333333333332</v>
          </cell>
        </row>
        <row r="20">
          <cell r="A20" t="str">
            <v>PRESTACIONES SOCIALES</v>
          </cell>
        </row>
        <row r="21">
          <cell r="A21" t="str">
            <v>Subsidio de transporte</v>
          </cell>
          <cell r="B21" t="str">
            <v>%</v>
          </cell>
          <cell r="C21">
            <v>0.1169</v>
          </cell>
          <cell r="D21">
            <v>20533.333333333332</v>
          </cell>
          <cell r="E21">
            <v>2400.3466666666668</v>
          </cell>
        </row>
        <row r="22">
          <cell r="A22" t="str">
            <v>Cesantias</v>
          </cell>
          <cell r="B22" t="str">
            <v>%</v>
          </cell>
          <cell r="C22">
            <v>8.3299999999999999E-2</v>
          </cell>
          <cell r="D22">
            <v>20533.333333333332</v>
          </cell>
          <cell r="E22">
            <v>1710.4266666666665</v>
          </cell>
        </row>
        <row r="23">
          <cell r="A23" t="str">
            <v>Intereses de cesantias</v>
          </cell>
          <cell r="B23" t="str">
            <v>%</v>
          </cell>
          <cell r="C23">
            <v>0.01</v>
          </cell>
          <cell r="D23">
            <v>20533.333333333332</v>
          </cell>
          <cell r="E23">
            <v>205.33333333333331</v>
          </cell>
        </row>
        <row r="24">
          <cell r="A24" t="str">
            <v>Prima legal</v>
          </cell>
          <cell r="B24" t="str">
            <v>%</v>
          </cell>
          <cell r="C24">
            <v>8.3299999999999999E-2</v>
          </cell>
          <cell r="D24">
            <v>20533.333333333332</v>
          </cell>
          <cell r="E24">
            <v>1710.4266666666665</v>
          </cell>
        </row>
        <row r="25">
          <cell r="A25" t="str">
            <v>Vacaciones</v>
          </cell>
          <cell r="B25" t="str">
            <v>%</v>
          </cell>
          <cell r="C25">
            <v>4.1599999999999998E-2</v>
          </cell>
          <cell r="D25">
            <v>20533.333333333332</v>
          </cell>
          <cell r="E25">
            <v>854.18666666666661</v>
          </cell>
        </row>
        <row r="26">
          <cell r="A26" t="str">
            <v>Seguridad Social</v>
          </cell>
          <cell r="B26" t="str">
            <v>%</v>
          </cell>
          <cell r="C26">
            <v>0.35460000000000003</v>
          </cell>
          <cell r="D26">
            <v>20533.333333333332</v>
          </cell>
          <cell r="E26">
            <v>7281.12</v>
          </cell>
        </row>
        <row r="28">
          <cell r="A28" t="str">
            <v>APORTES PARAFISCALES:</v>
          </cell>
        </row>
        <row r="29">
          <cell r="A29" t="str">
            <v>Caja de compensacion familiar</v>
          </cell>
          <cell r="B29" t="str">
            <v>%</v>
          </cell>
          <cell r="C29">
            <v>0.04</v>
          </cell>
          <cell r="D29">
            <v>20533.333333333332</v>
          </cell>
          <cell r="E29">
            <v>821.33333333333326</v>
          </cell>
        </row>
        <row r="30">
          <cell r="A30" t="str">
            <v>Sena</v>
          </cell>
          <cell r="B30" t="str">
            <v>%</v>
          </cell>
          <cell r="C30">
            <v>0.02</v>
          </cell>
          <cell r="D30">
            <v>20533.333333333332</v>
          </cell>
          <cell r="E30">
            <v>410.66666666666663</v>
          </cell>
        </row>
        <row r="31">
          <cell r="A31" t="str">
            <v>FIC</v>
          </cell>
          <cell r="B31" t="str">
            <v>%</v>
          </cell>
          <cell r="C31">
            <v>1.7500000000000002E-2</v>
          </cell>
          <cell r="D31">
            <v>20533.333333333332</v>
          </cell>
          <cell r="E31">
            <v>359.33333333333337</v>
          </cell>
        </row>
        <row r="32">
          <cell r="A32" t="str">
            <v>ICBF</v>
          </cell>
          <cell r="B32" t="str">
            <v>%</v>
          </cell>
          <cell r="C32">
            <v>0.03</v>
          </cell>
          <cell r="D32">
            <v>20533.333333333332</v>
          </cell>
          <cell r="E32">
            <v>615.99999999999989</v>
          </cell>
        </row>
        <row r="34">
          <cell r="A34" t="str">
            <v>DOTACIÓN - SEGURIDAD INDUSTRIAL</v>
          </cell>
          <cell r="B34" t="str">
            <v>%</v>
          </cell>
          <cell r="C34">
            <v>5.28E-2</v>
          </cell>
          <cell r="D34">
            <v>20533.333333333332</v>
          </cell>
          <cell r="E34">
            <v>1084.1599999999999</v>
          </cell>
        </row>
        <row r="36">
          <cell r="A36" t="str">
            <v>Incremento Salarial - TOTAL</v>
          </cell>
          <cell r="B36" t="str">
            <v>%</v>
          </cell>
          <cell r="C36">
            <v>0.85</v>
          </cell>
        </row>
        <row r="37">
          <cell r="A37" t="str">
            <v>Valor Unitario</v>
          </cell>
          <cell r="D37" t="str">
            <v>(Día)</v>
          </cell>
          <cell r="E37">
            <v>37986.666666666672</v>
          </cell>
        </row>
        <row r="38">
          <cell r="A38" t="str">
            <v>Valor Unitario</v>
          </cell>
          <cell r="D38" t="str">
            <v>(Hora)</v>
          </cell>
          <cell r="E38">
            <v>4748.3333333333339</v>
          </cell>
        </row>
        <row r="40">
          <cell r="A40" t="str">
            <v>2. Oficial (Incl. Prestaciones)</v>
          </cell>
        </row>
        <row r="41">
          <cell r="A41" t="str">
            <v>DESCRIPCIÓN</v>
          </cell>
          <cell r="B41" t="str">
            <v>UNIDAD</v>
          </cell>
          <cell r="C41" t="str">
            <v>CANT</v>
          </cell>
          <cell r="D41" t="str">
            <v>V/r UNITARIO</v>
          </cell>
          <cell r="E41" t="str">
            <v>V/r PARCIAL</v>
          </cell>
        </row>
        <row r="42">
          <cell r="A42" t="str">
            <v>OFICIAL</v>
          </cell>
          <cell r="B42" t="str">
            <v>DIA</v>
          </cell>
          <cell r="C42">
            <v>1</v>
          </cell>
          <cell r="D42">
            <v>33500</v>
          </cell>
          <cell r="E42">
            <v>33500</v>
          </cell>
        </row>
        <row r="44">
          <cell r="A44" t="str">
            <v>PRESTACIONES SOCIALES</v>
          </cell>
        </row>
        <row r="45">
          <cell r="A45" t="str">
            <v>Subsidio de transporte</v>
          </cell>
          <cell r="B45" t="str">
            <v>%</v>
          </cell>
          <cell r="C45">
            <v>0.1169</v>
          </cell>
          <cell r="D45">
            <v>33500</v>
          </cell>
          <cell r="E45">
            <v>3916.15</v>
          </cell>
        </row>
        <row r="46">
          <cell r="A46" t="str">
            <v>Cesantias</v>
          </cell>
          <cell r="B46" t="str">
            <v>%</v>
          </cell>
          <cell r="C46">
            <v>8.3299999999999999E-2</v>
          </cell>
          <cell r="D46">
            <v>33500</v>
          </cell>
          <cell r="E46">
            <v>2790.55</v>
          </cell>
        </row>
        <row r="47">
          <cell r="A47" t="str">
            <v>Intereses de cesantias</v>
          </cell>
          <cell r="B47" t="str">
            <v>%</v>
          </cell>
          <cell r="C47">
            <v>0.01</v>
          </cell>
          <cell r="D47">
            <v>33500</v>
          </cell>
          <cell r="E47">
            <v>335</v>
          </cell>
        </row>
        <row r="48">
          <cell r="A48" t="str">
            <v>Prima legal</v>
          </cell>
          <cell r="B48" t="str">
            <v>%</v>
          </cell>
          <cell r="C48">
            <v>8.3299999999999999E-2</v>
          </cell>
          <cell r="D48">
            <v>33500</v>
          </cell>
          <cell r="E48">
            <v>2790.55</v>
          </cell>
        </row>
        <row r="49">
          <cell r="A49" t="str">
            <v>Vacaciones</v>
          </cell>
          <cell r="B49" t="str">
            <v>%</v>
          </cell>
          <cell r="C49">
            <v>4.1599999999999998E-2</v>
          </cell>
          <cell r="D49">
            <v>33500</v>
          </cell>
          <cell r="E49">
            <v>1393.6</v>
          </cell>
        </row>
        <row r="50">
          <cell r="A50" t="str">
            <v>Seguridad Social</v>
          </cell>
          <cell r="B50" t="str">
            <v>%</v>
          </cell>
          <cell r="C50">
            <v>0.35460000000000003</v>
          </cell>
          <cell r="D50">
            <v>33500</v>
          </cell>
          <cell r="E50">
            <v>11879.1</v>
          </cell>
        </row>
        <row r="52">
          <cell r="A52" t="str">
            <v>APORTES PARAFISCALES:</v>
          </cell>
        </row>
        <row r="53">
          <cell r="A53" t="str">
            <v>Caja de compesnacion familiar</v>
          </cell>
          <cell r="B53" t="str">
            <v>%</v>
          </cell>
          <cell r="C53">
            <v>0.04</v>
          </cell>
          <cell r="D53">
            <v>33500</v>
          </cell>
          <cell r="E53">
            <v>1340</v>
          </cell>
        </row>
        <row r="54">
          <cell r="A54" t="str">
            <v>Sena</v>
          </cell>
          <cell r="B54" t="str">
            <v>%</v>
          </cell>
          <cell r="C54">
            <v>0.02</v>
          </cell>
          <cell r="D54">
            <v>33500</v>
          </cell>
          <cell r="E54">
            <v>670</v>
          </cell>
        </row>
        <row r="55">
          <cell r="A55" t="str">
            <v>FIC</v>
          </cell>
          <cell r="B55" t="str">
            <v>%</v>
          </cell>
          <cell r="C55">
            <v>1.7500000000000002E-2</v>
          </cell>
          <cell r="D55">
            <v>33500</v>
          </cell>
          <cell r="E55">
            <v>586.25</v>
          </cell>
        </row>
        <row r="56">
          <cell r="A56" t="str">
            <v>ICBF</v>
          </cell>
          <cell r="B56" t="str">
            <v>%</v>
          </cell>
          <cell r="C56">
            <v>0.03</v>
          </cell>
          <cell r="D56">
            <v>33500</v>
          </cell>
          <cell r="E56">
            <v>1005</v>
          </cell>
        </row>
        <row r="58">
          <cell r="A58" t="str">
            <v>DOTACIÓN</v>
          </cell>
          <cell r="B58" t="str">
            <v>%</v>
          </cell>
          <cell r="C58">
            <v>5.28E-2</v>
          </cell>
          <cell r="D58">
            <v>33500</v>
          </cell>
          <cell r="E58">
            <v>1768.8</v>
          </cell>
        </row>
        <row r="60">
          <cell r="A60" t="str">
            <v>Incremento Salarial - TOTAL</v>
          </cell>
          <cell r="B60" t="str">
            <v>%</v>
          </cell>
          <cell r="C60">
            <v>0.85</v>
          </cell>
        </row>
        <row r="61">
          <cell r="A61" t="str">
            <v>Valor Unitario</v>
          </cell>
          <cell r="D61" t="str">
            <v>(Día)</v>
          </cell>
          <cell r="E61">
            <v>61975.000000000007</v>
          </cell>
        </row>
        <row r="62">
          <cell r="A62" t="str">
            <v>Valor Unitario</v>
          </cell>
          <cell r="D62" t="str">
            <v>(Hora)</v>
          </cell>
          <cell r="E62">
            <v>7746.8750000000009</v>
          </cell>
        </row>
        <row r="64">
          <cell r="A64" t="str">
            <v>3. Tecnico Elec (Inc. Prest.)</v>
          </cell>
        </row>
        <row r="65">
          <cell r="A65" t="str">
            <v>DESCRIPCIÓN</v>
          </cell>
          <cell r="B65" t="str">
            <v>UNIDAD</v>
          </cell>
          <cell r="C65" t="str">
            <v>CANT</v>
          </cell>
          <cell r="D65" t="str">
            <v>V/r UNITARIO</v>
          </cell>
          <cell r="E65" t="str">
            <v>V/r PARCIAL</v>
          </cell>
        </row>
        <row r="66">
          <cell r="A66" t="str">
            <v>TECNICO</v>
          </cell>
          <cell r="B66" t="str">
            <v>DIA</v>
          </cell>
          <cell r="C66">
            <v>1</v>
          </cell>
          <cell r="D66">
            <v>35000</v>
          </cell>
          <cell r="E66">
            <v>35000</v>
          </cell>
        </row>
        <row r="68">
          <cell r="A68" t="str">
            <v>PRESTACIONES SOCIALES</v>
          </cell>
        </row>
        <row r="69">
          <cell r="A69" t="str">
            <v>Subsidio de transporte</v>
          </cell>
          <cell r="B69" t="str">
            <v>%</v>
          </cell>
          <cell r="C69">
            <v>0.1169</v>
          </cell>
          <cell r="D69">
            <v>35000</v>
          </cell>
          <cell r="E69">
            <v>4091.5</v>
          </cell>
        </row>
        <row r="70">
          <cell r="A70" t="str">
            <v>Cesantias</v>
          </cell>
          <cell r="B70" t="str">
            <v>%</v>
          </cell>
          <cell r="C70">
            <v>8.3299999999999999E-2</v>
          </cell>
          <cell r="D70">
            <v>35000</v>
          </cell>
          <cell r="E70">
            <v>2915.5</v>
          </cell>
        </row>
        <row r="71">
          <cell r="A71" t="str">
            <v>Intereses de cesantias</v>
          </cell>
          <cell r="B71" t="str">
            <v>%</v>
          </cell>
          <cell r="C71">
            <v>0.01</v>
          </cell>
          <cell r="D71">
            <v>35000</v>
          </cell>
          <cell r="E71">
            <v>350</v>
          </cell>
        </row>
        <row r="72">
          <cell r="A72" t="str">
            <v>Prima legal</v>
          </cell>
          <cell r="B72" t="str">
            <v>%</v>
          </cell>
          <cell r="C72">
            <v>8.3299999999999999E-2</v>
          </cell>
          <cell r="D72">
            <v>35000</v>
          </cell>
          <cell r="E72">
            <v>2915.5</v>
          </cell>
        </row>
        <row r="73">
          <cell r="A73" t="str">
            <v>Vacaciones</v>
          </cell>
          <cell r="B73" t="str">
            <v>%</v>
          </cell>
          <cell r="C73">
            <v>4.1599999999999998E-2</v>
          </cell>
          <cell r="D73">
            <v>35000</v>
          </cell>
          <cell r="E73">
            <v>1456</v>
          </cell>
        </row>
        <row r="74">
          <cell r="A74" t="str">
            <v>Seguridad Social</v>
          </cell>
          <cell r="B74" t="str">
            <v>%</v>
          </cell>
          <cell r="C74">
            <v>0.35460000000000003</v>
          </cell>
          <cell r="D74">
            <v>35000</v>
          </cell>
          <cell r="E74">
            <v>12411.000000000002</v>
          </cell>
        </row>
        <row r="76">
          <cell r="A76" t="str">
            <v>APORTES PARAFISCALES:</v>
          </cell>
        </row>
        <row r="77">
          <cell r="A77" t="str">
            <v>Caja de compesnacion familiar</v>
          </cell>
          <cell r="B77" t="str">
            <v>%</v>
          </cell>
          <cell r="C77">
            <v>0.04</v>
          </cell>
          <cell r="D77">
            <v>35000</v>
          </cell>
          <cell r="E77">
            <v>1400</v>
          </cell>
        </row>
        <row r="78">
          <cell r="A78" t="str">
            <v>Sena</v>
          </cell>
          <cell r="B78" t="str">
            <v>%</v>
          </cell>
          <cell r="C78">
            <v>0.02</v>
          </cell>
          <cell r="D78">
            <v>35000</v>
          </cell>
          <cell r="E78">
            <v>700</v>
          </cell>
        </row>
        <row r="79">
          <cell r="A79" t="str">
            <v>FIC</v>
          </cell>
          <cell r="B79" t="str">
            <v>%</v>
          </cell>
          <cell r="C79">
            <v>1.7500000000000002E-2</v>
          </cell>
          <cell r="D79">
            <v>35000</v>
          </cell>
          <cell r="E79">
            <v>612.50000000000011</v>
          </cell>
        </row>
        <row r="80">
          <cell r="A80" t="str">
            <v>ICBF</v>
          </cell>
          <cell r="B80" t="str">
            <v>%</v>
          </cell>
          <cell r="C80">
            <v>0.03</v>
          </cell>
          <cell r="D80">
            <v>35000</v>
          </cell>
          <cell r="E80">
            <v>1050</v>
          </cell>
        </row>
        <row r="82">
          <cell r="A82" t="str">
            <v>DOTACIÓN</v>
          </cell>
          <cell r="B82" t="str">
            <v>%</v>
          </cell>
          <cell r="C82">
            <v>5.28E-2</v>
          </cell>
          <cell r="D82">
            <v>35000</v>
          </cell>
          <cell r="E82">
            <v>1848</v>
          </cell>
        </row>
        <row r="84">
          <cell r="A84" t="str">
            <v>Incremento Salarial - TOTAL</v>
          </cell>
          <cell r="B84" t="str">
            <v>%</v>
          </cell>
          <cell r="C84">
            <v>0.85</v>
          </cell>
        </row>
        <row r="85">
          <cell r="A85" t="str">
            <v>Valor Unitario</v>
          </cell>
          <cell r="D85" t="str">
            <v>(Día)</v>
          </cell>
          <cell r="E85">
            <v>64750</v>
          </cell>
        </row>
        <row r="86">
          <cell r="A86" t="str">
            <v>Valor Unitario</v>
          </cell>
          <cell r="D86" t="str">
            <v>(Hora)</v>
          </cell>
          <cell r="E86">
            <v>8093.75</v>
          </cell>
        </row>
        <row r="88">
          <cell r="A88" t="str">
            <v>4. Ayudante Elec (Inc. Prest.)</v>
          </cell>
        </row>
        <row r="89">
          <cell r="A89" t="str">
            <v>DESCRIPCIÓN</v>
          </cell>
          <cell r="B89" t="str">
            <v>UNIDAD</v>
          </cell>
          <cell r="C89" t="str">
            <v>CANT</v>
          </cell>
          <cell r="D89" t="str">
            <v>V/r UNITARIO</v>
          </cell>
          <cell r="E89" t="str">
            <v>V/r PARCIAL</v>
          </cell>
        </row>
        <row r="90">
          <cell r="A90" t="str">
            <v>AYUDANTE</v>
          </cell>
          <cell r="B90" t="str">
            <v>DIA</v>
          </cell>
          <cell r="C90">
            <v>1</v>
          </cell>
          <cell r="D90">
            <v>25000</v>
          </cell>
          <cell r="E90">
            <v>25000</v>
          </cell>
        </row>
        <row r="92">
          <cell r="A92" t="str">
            <v>PRESTACIONES SOCIALES</v>
          </cell>
        </row>
        <row r="93">
          <cell r="A93" t="str">
            <v>Subsidio de transporte</v>
          </cell>
          <cell r="B93" t="str">
            <v>%</v>
          </cell>
          <cell r="C93">
            <v>0.1169</v>
          </cell>
          <cell r="D93">
            <v>25000</v>
          </cell>
          <cell r="E93">
            <v>2922.5</v>
          </cell>
        </row>
        <row r="94">
          <cell r="A94" t="str">
            <v>Cesantias</v>
          </cell>
          <cell r="B94" t="str">
            <v>%</v>
          </cell>
          <cell r="C94">
            <v>8.3299999999999999E-2</v>
          </cell>
          <cell r="D94">
            <v>25000</v>
          </cell>
          <cell r="E94">
            <v>2082.5</v>
          </cell>
        </row>
        <row r="95">
          <cell r="A95" t="str">
            <v>Intereses de cesantias</v>
          </cell>
          <cell r="B95" t="str">
            <v>%</v>
          </cell>
          <cell r="C95">
            <v>0.01</v>
          </cell>
          <cell r="D95">
            <v>25000</v>
          </cell>
          <cell r="E95">
            <v>250</v>
          </cell>
        </row>
        <row r="96">
          <cell r="A96" t="str">
            <v>Prima legal</v>
          </cell>
          <cell r="B96" t="str">
            <v>%</v>
          </cell>
          <cell r="C96">
            <v>8.3299999999999999E-2</v>
          </cell>
          <cell r="D96">
            <v>25000</v>
          </cell>
          <cell r="E96">
            <v>2082.5</v>
          </cell>
        </row>
        <row r="97">
          <cell r="A97" t="str">
            <v>Vacaciones</v>
          </cell>
          <cell r="B97" t="str">
            <v>%</v>
          </cell>
          <cell r="C97">
            <v>4.1599999999999998E-2</v>
          </cell>
          <cell r="D97">
            <v>25000</v>
          </cell>
          <cell r="E97">
            <v>1040</v>
          </cell>
        </row>
        <row r="98">
          <cell r="A98" t="str">
            <v>Seguridad Social</v>
          </cell>
          <cell r="B98" t="str">
            <v>%</v>
          </cell>
          <cell r="C98">
            <v>0.35460000000000003</v>
          </cell>
          <cell r="D98">
            <v>25000</v>
          </cell>
          <cell r="E98">
            <v>8865</v>
          </cell>
        </row>
        <row r="100">
          <cell r="A100" t="str">
            <v>APORTES PARAFISCALES:</v>
          </cell>
        </row>
        <row r="101">
          <cell r="A101" t="str">
            <v>Caja de compesnacion familiar</v>
          </cell>
          <cell r="B101" t="str">
            <v>%</v>
          </cell>
          <cell r="C101">
            <v>0.04</v>
          </cell>
          <cell r="D101">
            <v>25000</v>
          </cell>
          <cell r="E101">
            <v>1000</v>
          </cell>
        </row>
        <row r="102">
          <cell r="A102" t="str">
            <v>Sena</v>
          </cell>
          <cell r="B102" t="str">
            <v>%</v>
          </cell>
          <cell r="C102">
            <v>0.02</v>
          </cell>
          <cell r="D102">
            <v>25000</v>
          </cell>
          <cell r="E102">
            <v>500</v>
          </cell>
        </row>
        <row r="103">
          <cell r="A103" t="str">
            <v>FIC</v>
          </cell>
          <cell r="B103" t="str">
            <v>%</v>
          </cell>
          <cell r="C103">
            <v>1.7500000000000002E-2</v>
          </cell>
          <cell r="D103">
            <v>25000</v>
          </cell>
          <cell r="E103">
            <v>437.50000000000006</v>
          </cell>
        </row>
        <row r="104">
          <cell r="A104" t="str">
            <v>ICBF</v>
          </cell>
          <cell r="B104" t="str">
            <v>%</v>
          </cell>
          <cell r="C104">
            <v>0.03</v>
          </cell>
          <cell r="D104">
            <v>25000</v>
          </cell>
          <cell r="E104">
            <v>750</v>
          </cell>
        </row>
        <row r="106">
          <cell r="A106" t="str">
            <v>DOTACIÓN</v>
          </cell>
          <cell r="B106" t="str">
            <v>%</v>
          </cell>
          <cell r="C106">
            <v>5.28E-2</v>
          </cell>
          <cell r="D106">
            <v>25000</v>
          </cell>
          <cell r="E106">
            <v>1320</v>
          </cell>
        </row>
        <row r="108">
          <cell r="A108" t="str">
            <v>Incremento Salarial - TOTAL</v>
          </cell>
          <cell r="B108" t="str">
            <v>%</v>
          </cell>
          <cell r="C108">
            <v>0.85</v>
          </cell>
        </row>
        <row r="109">
          <cell r="A109" t="str">
            <v>Valor Unitario</v>
          </cell>
          <cell r="D109" t="str">
            <v>(Día)</v>
          </cell>
          <cell r="E109">
            <v>46250</v>
          </cell>
        </row>
        <row r="110">
          <cell r="A110" t="str">
            <v>Valor Unitario</v>
          </cell>
          <cell r="D110" t="str">
            <v>(Hora)</v>
          </cell>
          <cell r="E110">
            <v>5781.25</v>
          </cell>
        </row>
        <row r="112">
          <cell r="A112" t="str">
            <v>5. Topografo (Inc. Prest.)</v>
          </cell>
        </row>
        <row r="113">
          <cell r="A113" t="str">
            <v>DESCRIPCIÓN</v>
          </cell>
          <cell r="B113" t="str">
            <v>UNIDAD</v>
          </cell>
          <cell r="C113" t="str">
            <v>CANT</v>
          </cell>
          <cell r="D113" t="str">
            <v>V/r UNITARIO</v>
          </cell>
          <cell r="E113" t="str">
            <v>V/r PARCIAL</v>
          </cell>
        </row>
        <row r="114">
          <cell r="A114" t="str">
            <v xml:space="preserve">TOPOGRAFO </v>
          </cell>
          <cell r="B114" t="str">
            <v>DIA</v>
          </cell>
          <cell r="C114">
            <v>1</v>
          </cell>
          <cell r="D114">
            <v>45000</v>
          </cell>
          <cell r="E114">
            <v>45000</v>
          </cell>
        </row>
        <row r="116">
          <cell r="A116" t="str">
            <v>PRESTACIONES SOCIALES</v>
          </cell>
        </row>
        <row r="117">
          <cell r="A117" t="str">
            <v>Subsidio de transporte</v>
          </cell>
          <cell r="B117" t="str">
            <v>%</v>
          </cell>
          <cell r="C117">
            <v>0.1169</v>
          </cell>
          <cell r="D117">
            <v>45000</v>
          </cell>
          <cell r="E117">
            <v>5260.5</v>
          </cell>
        </row>
        <row r="118">
          <cell r="A118" t="str">
            <v>Cesantias</v>
          </cell>
          <cell r="B118" t="str">
            <v>%</v>
          </cell>
          <cell r="C118">
            <v>8.3299999999999999E-2</v>
          </cell>
          <cell r="D118">
            <v>45000</v>
          </cell>
          <cell r="E118">
            <v>3748.5</v>
          </cell>
        </row>
        <row r="119">
          <cell r="A119" t="str">
            <v>Intereses de cesantias</v>
          </cell>
          <cell r="B119" t="str">
            <v>%</v>
          </cell>
          <cell r="C119">
            <v>0.01</v>
          </cell>
          <cell r="D119">
            <v>45000</v>
          </cell>
          <cell r="E119">
            <v>450</v>
          </cell>
        </row>
        <row r="120">
          <cell r="A120" t="str">
            <v>Prima legal</v>
          </cell>
          <cell r="B120" t="str">
            <v>%</v>
          </cell>
          <cell r="C120">
            <v>8.3299999999999999E-2</v>
          </cell>
          <cell r="D120">
            <v>45000</v>
          </cell>
          <cell r="E120">
            <v>3748.5</v>
          </cell>
        </row>
        <row r="121">
          <cell r="A121" t="str">
            <v>Vacaciones</v>
          </cell>
          <cell r="B121" t="str">
            <v>%</v>
          </cell>
          <cell r="C121">
            <v>4.1599999999999998E-2</v>
          </cell>
          <cell r="D121">
            <v>45000</v>
          </cell>
          <cell r="E121">
            <v>1872</v>
          </cell>
        </row>
        <row r="122">
          <cell r="A122" t="str">
            <v>Seguridad Social</v>
          </cell>
          <cell r="B122" t="str">
            <v>%</v>
          </cell>
          <cell r="C122">
            <v>0.35460000000000003</v>
          </cell>
          <cell r="D122">
            <v>45000</v>
          </cell>
          <cell r="E122">
            <v>15957.000000000002</v>
          </cell>
        </row>
        <row r="124">
          <cell r="A124" t="str">
            <v>APORTES PARAFISCALES:</v>
          </cell>
        </row>
        <row r="125">
          <cell r="A125" t="str">
            <v>Caja de compesnacion familiar</v>
          </cell>
          <cell r="B125" t="str">
            <v>%</v>
          </cell>
          <cell r="C125">
            <v>0.04</v>
          </cell>
          <cell r="D125">
            <v>45000</v>
          </cell>
          <cell r="E125">
            <v>1800</v>
          </cell>
        </row>
        <row r="126">
          <cell r="A126" t="str">
            <v>Sena</v>
          </cell>
          <cell r="B126" t="str">
            <v>%</v>
          </cell>
          <cell r="C126">
            <v>0.02</v>
          </cell>
          <cell r="D126">
            <v>45000</v>
          </cell>
          <cell r="E126">
            <v>900</v>
          </cell>
        </row>
        <row r="127">
          <cell r="A127" t="str">
            <v>FIC</v>
          </cell>
          <cell r="B127" t="str">
            <v>%</v>
          </cell>
          <cell r="C127">
            <v>1.7500000000000002E-2</v>
          </cell>
          <cell r="D127">
            <v>45000</v>
          </cell>
          <cell r="E127">
            <v>787.50000000000011</v>
          </cell>
        </row>
        <row r="128">
          <cell r="A128" t="str">
            <v>ICBF</v>
          </cell>
          <cell r="B128" t="str">
            <v>%</v>
          </cell>
          <cell r="C128">
            <v>0.03</v>
          </cell>
          <cell r="D128">
            <v>45000</v>
          </cell>
          <cell r="E128">
            <v>1350</v>
          </cell>
        </row>
        <row r="130">
          <cell r="A130" t="str">
            <v>DOTACIÓN</v>
          </cell>
          <cell r="B130" t="str">
            <v>%</v>
          </cell>
          <cell r="C130">
            <v>5.28E-2</v>
          </cell>
          <cell r="D130">
            <v>45000</v>
          </cell>
          <cell r="E130">
            <v>2376</v>
          </cell>
        </row>
        <row r="132">
          <cell r="A132" t="str">
            <v>Incremento Salarial - TOTAL</v>
          </cell>
          <cell r="B132" t="str">
            <v>%</v>
          </cell>
          <cell r="C132">
            <v>0.85</v>
          </cell>
        </row>
        <row r="133">
          <cell r="A133" t="str">
            <v>Valor Unitario</v>
          </cell>
          <cell r="D133" t="str">
            <v>(Día)</v>
          </cell>
          <cell r="E133">
            <v>83250</v>
          </cell>
        </row>
        <row r="134">
          <cell r="A134" t="str">
            <v>Valor Unitario</v>
          </cell>
          <cell r="D134" t="str">
            <v>(Hora)</v>
          </cell>
          <cell r="E134">
            <v>10406.25</v>
          </cell>
        </row>
        <row r="136">
          <cell r="A136" t="str">
            <v>6. Dibujante (Inc. Prest.)</v>
          </cell>
        </row>
        <row r="137">
          <cell r="A137" t="str">
            <v>DESCRIPCIÓN</v>
          </cell>
          <cell r="B137" t="str">
            <v>UNIDAD</v>
          </cell>
          <cell r="C137" t="str">
            <v>CANT</v>
          </cell>
          <cell r="D137" t="str">
            <v>V/r UNITARIO</v>
          </cell>
          <cell r="E137" t="str">
            <v>V/r PARCIAL</v>
          </cell>
        </row>
        <row r="138">
          <cell r="A138" t="str">
            <v>DIBUJANTE</v>
          </cell>
          <cell r="B138" t="str">
            <v>DIA</v>
          </cell>
          <cell r="C138">
            <v>1</v>
          </cell>
          <cell r="D138">
            <v>25000</v>
          </cell>
          <cell r="E138">
            <v>25000</v>
          </cell>
        </row>
        <row r="140">
          <cell r="A140" t="str">
            <v>PRESTACIONES SOCIALES</v>
          </cell>
        </row>
        <row r="141">
          <cell r="A141" t="str">
            <v>Subsidio de transporte</v>
          </cell>
          <cell r="B141" t="str">
            <v>%</v>
          </cell>
          <cell r="C141">
            <v>0.1169</v>
          </cell>
          <cell r="D141">
            <v>25000</v>
          </cell>
          <cell r="E141">
            <v>2922.5</v>
          </cell>
        </row>
        <row r="142">
          <cell r="A142" t="str">
            <v>Cesantias</v>
          </cell>
          <cell r="B142" t="str">
            <v>%</v>
          </cell>
          <cell r="C142">
            <v>8.3299999999999999E-2</v>
          </cell>
          <cell r="D142">
            <v>25000</v>
          </cell>
          <cell r="E142">
            <v>2082.5</v>
          </cell>
        </row>
        <row r="143">
          <cell r="A143" t="str">
            <v>Intereses de cesantias</v>
          </cell>
          <cell r="B143" t="str">
            <v>%</v>
          </cell>
          <cell r="C143">
            <v>0.01</v>
          </cell>
          <cell r="D143">
            <v>25000</v>
          </cell>
          <cell r="E143">
            <v>250</v>
          </cell>
        </row>
        <row r="144">
          <cell r="A144" t="str">
            <v>Prima legal</v>
          </cell>
          <cell r="B144" t="str">
            <v>%</v>
          </cell>
          <cell r="C144">
            <v>8.3299999999999999E-2</v>
          </cell>
          <cell r="D144">
            <v>25000</v>
          </cell>
          <cell r="E144">
            <v>2082.5</v>
          </cell>
        </row>
        <row r="145">
          <cell r="A145" t="str">
            <v>Vacaciones</v>
          </cell>
          <cell r="B145" t="str">
            <v>%</v>
          </cell>
          <cell r="C145">
            <v>4.1599999999999998E-2</v>
          </cell>
          <cell r="D145">
            <v>25000</v>
          </cell>
          <cell r="E145">
            <v>1040</v>
          </cell>
        </row>
        <row r="146">
          <cell r="A146" t="str">
            <v>Seguridad Social</v>
          </cell>
          <cell r="B146" t="str">
            <v>%</v>
          </cell>
          <cell r="C146">
            <v>0.35460000000000003</v>
          </cell>
          <cell r="D146">
            <v>25000</v>
          </cell>
          <cell r="E146">
            <v>8865</v>
          </cell>
        </row>
        <row r="148">
          <cell r="A148" t="str">
            <v>APORTES PARAFISCALES:</v>
          </cell>
        </row>
        <row r="149">
          <cell r="A149" t="str">
            <v>Caja de compesnacion familiar</v>
          </cell>
          <cell r="B149" t="str">
            <v>%</v>
          </cell>
          <cell r="C149">
            <v>0.04</v>
          </cell>
          <cell r="D149">
            <v>25000</v>
          </cell>
          <cell r="E149">
            <v>1000</v>
          </cell>
        </row>
        <row r="150">
          <cell r="A150" t="str">
            <v>Sena</v>
          </cell>
          <cell r="B150" t="str">
            <v>%</v>
          </cell>
          <cell r="C150">
            <v>0.02</v>
          </cell>
          <cell r="D150">
            <v>25000</v>
          </cell>
          <cell r="E150">
            <v>500</v>
          </cell>
        </row>
        <row r="151">
          <cell r="A151" t="str">
            <v>FIC</v>
          </cell>
          <cell r="B151" t="str">
            <v>%</v>
          </cell>
          <cell r="C151">
            <v>1.7500000000000002E-2</v>
          </cell>
          <cell r="D151">
            <v>25000</v>
          </cell>
          <cell r="E151">
            <v>437.50000000000006</v>
          </cell>
        </row>
        <row r="152">
          <cell r="A152" t="str">
            <v>ICBF</v>
          </cell>
          <cell r="B152" t="str">
            <v>%</v>
          </cell>
          <cell r="C152">
            <v>0.03</v>
          </cell>
          <cell r="D152">
            <v>25000</v>
          </cell>
          <cell r="E152">
            <v>750</v>
          </cell>
        </row>
        <row r="154">
          <cell r="A154" t="str">
            <v>DOTACIÓN</v>
          </cell>
          <cell r="B154" t="str">
            <v>%</v>
          </cell>
          <cell r="C154">
            <v>5.28E-2</v>
          </cell>
          <cell r="D154">
            <v>25000</v>
          </cell>
          <cell r="E154">
            <v>1320</v>
          </cell>
        </row>
        <row r="156">
          <cell r="A156" t="str">
            <v>Incremento Salarial - TOTAL</v>
          </cell>
          <cell r="B156" t="str">
            <v>%</v>
          </cell>
          <cell r="C156">
            <v>0.85</v>
          </cell>
        </row>
        <row r="157">
          <cell r="A157" t="str">
            <v>Valor Unitario</v>
          </cell>
          <cell r="D157" t="str">
            <v>(Día)</v>
          </cell>
          <cell r="E157">
            <v>46250</v>
          </cell>
        </row>
        <row r="158">
          <cell r="A158" t="str">
            <v>Valor Unitario</v>
          </cell>
          <cell r="D158" t="str">
            <v>(Hora)</v>
          </cell>
          <cell r="E158">
            <v>5781.25</v>
          </cell>
        </row>
        <row r="160">
          <cell r="A160" t="str">
            <v>7. Ingeniero Elec (Inc. Prest.)</v>
          </cell>
        </row>
        <row r="161">
          <cell r="A161" t="str">
            <v>DESCRIPCIÓN</v>
          </cell>
          <cell r="B161" t="str">
            <v>UNIDAD</v>
          </cell>
          <cell r="C161" t="str">
            <v>CANT</v>
          </cell>
          <cell r="D161" t="str">
            <v>V/r UNITARIO</v>
          </cell>
          <cell r="E161" t="str">
            <v>V/r PARCIAL</v>
          </cell>
        </row>
        <row r="162">
          <cell r="A162" t="str">
            <v>INGENIERO</v>
          </cell>
          <cell r="B162" t="str">
            <v>DIA</v>
          </cell>
          <cell r="C162">
            <v>1</v>
          </cell>
          <cell r="D162">
            <v>53333</v>
          </cell>
          <cell r="E162">
            <v>53333</v>
          </cell>
        </row>
        <row r="164">
          <cell r="A164" t="str">
            <v>PRESTACIONES SOCIALES</v>
          </cell>
        </row>
        <row r="165">
          <cell r="A165" t="str">
            <v>Subsidio de transporte</v>
          </cell>
          <cell r="B165" t="str">
            <v>%</v>
          </cell>
          <cell r="C165">
            <v>0.1169</v>
          </cell>
          <cell r="D165">
            <v>53333</v>
          </cell>
          <cell r="E165">
            <v>6234.6277</v>
          </cell>
        </row>
        <row r="166">
          <cell r="A166" t="str">
            <v>Cesantias</v>
          </cell>
          <cell r="B166" t="str">
            <v>%</v>
          </cell>
          <cell r="C166">
            <v>8.3299999999999999E-2</v>
          </cell>
          <cell r="D166">
            <v>53333</v>
          </cell>
          <cell r="E166">
            <v>4442.6388999999999</v>
          </cell>
        </row>
        <row r="167">
          <cell r="A167" t="str">
            <v>Intereses de cesantias</v>
          </cell>
          <cell r="B167" t="str">
            <v>%</v>
          </cell>
          <cell r="C167">
            <v>0.01</v>
          </cell>
          <cell r="D167">
            <v>53333</v>
          </cell>
          <cell r="E167">
            <v>533.33000000000004</v>
          </cell>
        </row>
        <row r="168">
          <cell r="A168" t="str">
            <v>Prima legal</v>
          </cell>
          <cell r="B168" t="str">
            <v>%</v>
          </cell>
          <cell r="C168">
            <v>8.3299999999999999E-2</v>
          </cell>
          <cell r="D168">
            <v>53333</v>
          </cell>
          <cell r="E168">
            <v>4442.6388999999999</v>
          </cell>
        </row>
        <row r="169">
          <cell r="A169" t="str">
            <v>Vacaciones</v>
          </cell>
          <cell r="B169" t="str">
            <v>%</v>
          </cell>
          <cell r="C169">
            <v>4.1599999999999998E-2</v>
          </cell>
          <cell r="D169">
            <v>53333</v>
          </cell>
          <cell r="E169">
            <v>2218.6527999999998</v>
          </cell>
        </row>
        <row r="170">
          <cell r="A170" t="str">
            <v>Seguridad Social</v>
          </cell>
          <cell r="B170" t="str">
            <v>%</v>
          </cell>
          <cell r="C170">
            <v>0.35460000000000003</v>
          </cell>
          <cell r="D170">
            <v>53333</v>
          </cell>
          <cell r="E170">
            <v>18911.881800000003</v>
          </cell>
        </row>
        <row r="172">
          <cell r="A172" t="str">
            <v>APORTES PARAFISCALES:</v>
          </cell>
        </row>
        <row r="173">
          <cell r="A173" t="str">
            <v>Caja de compesnacion familiar</v>
          </cell>
          <cell r="B173" t="str">
            <v>%</v>
          </cell>
          <cell r="C173">
            <v>0.04</v>
          </cell>
          <cell r="D173">
            <v>53333</v>
          </cell>
          <cell r="E173">
            <v>2133.3200000000002</v>
          </cell>
        </row>
        <row r="174">
          <cell r="A174" t="str">
            <v>Sena</v>
          </cell>
          <cell r="B174" t="str">
            <v>%</v>
          </cell>
          <cell r="C174">
            <v>0.02</v>
          </cell>
          <cell r="D174">
            <v>53333</v>
          </cell>
          <cell r="E174">
            <v>1066.6600000000001</v>
          </cell>
        </row>
        <row r="175">
          <cell r="A175" t="str">
            <v>FIC</v>
          </cell>
          <cell r="B175" t="str">
            <v>%</v>
          </cell>
          <cell r="C175">
            <v>1.7500000000000002E-2</v>
          </cell>
          <cell r="D175">
            <v>53333</v>
          </cell>
          <cell r="E175">
            <v>933.3275000000001</v>
          </cell>
        </row>
        <row r="176">
          <cell r="A176" t="str">
            <v>ICBF</v>
          </cell>
          <cell r="B176" t="str">
            <v>%</v>
          </cell>
          <cell r="C176">
            <v>0.03</v>
          </cell>
          <cell r="D176">
            <v>53333</v>
          </cell>
          <cell r="E176">
            <v>1599.99</v>
          </cell>
        </row>
        <row r="178">
          <cell r="A178" t="str">
            <v>DOTACIÓN</v>
          </cell>
          <cell r="B178" t="str">
            <v>%</v>
          </cell>
          <cell r="C178">
            <v>5.28E-2</v>
          </cell>
          <cell r="D178">
            <v>53333</v>
          </cell>
          <cell r="E178">
            <v>2815.9823999999999</v>
          </cell>
        </row>
        <row r="180">
          <cell r="A180" t="str">
            <v>Incremento Salarial - TOTAL</v>
          </cell>
          <cell r="B180" t="str">
            <v>%</v>
          </cell>
          <cell r="C180">
            <v>0.85</v>
          </cell>
        </row>
        <row r="181">
          <cell r="A181" t="str">
            <v>Valor Unitario</v>
          </cell>
          <cell r="D181" t="str">
            <v>(Día)</v>
          </cell>
          <cell r="E181">
            <v>98666.05</v>
          </cell>
        </row>
        <row r="182">
          <cell r="A182" t="str">
            <v>Valor Unitario</v>
          </cell>
          <cell r="D182" t="str">
            <v>(Hora)</v>
          </cell>
          <cell r="E182">
            <v>12333.25625</v>
          </cell>
        </row>
        <row r="184">
          <cell r="A184" t="str">
            <v>MANO DE OBRA A</v>
          </cell>
        </row>
        <row r="185">
          <cell r="A185" t="str">
            <v>DESCRIPCIÓN</v>
          </cell>
          <cell r="B185" t="str">
            <v>UNIDAD</v>
          </cell>
          <cell r="C185" t="str">
            <v>CANT</v>
          </cell>
          <cell r="D185" t="str">
            <v>V/r UNITARIO</v>
          </cell>
          <cell r="E185" t="str">
            <v>V/r PARCIAL</v>
          </cell>
        </row>
        <row r="186">
          <cell r="A186" t="str">
            <v>Oficial (Incl. Prestaciones)</v>
          </cell>
          <cell r="B186" t="str">
            <v>Hr</v>
          </cell>
          <cell r="C186">
            <v>1</v>
          </cell>
          <cell r="D186">
            <v>7746.8750000000009</v>
          </cell>
          <cell r="E186">
            <v>7746.8750000000009</v>
          </cell>
        </row>
        <row r="187">
          <cell r="A187" t="str">
            <v>Ayudante (Incl. Prestaciones)</v>
          </cell>
          <cell r="B187" t="str">
            <v>Hr</v>
          </cell>
          <cell r="C187">
            <v>1</v>
          </cell>
          <cell r="D187">
            <v>4748.3333333333339</v>
          </cell>
          <cell r="E187">
            <v>4748.3333333333339</v>
          </cell>
        </row>
        <row r="189">
          <cell r="A189" t="str">
            <v>Valor Unitario</v>
          </cell>
          <cell r="D189" t="str">
            <v>(Hora)</v>
          </cell>
          <cell r="E189">
            <v>12495.208333333336</v>
          </cell>
        </row>
        <row r="191">
          <cell r="A191" t="str">
            <v>MANO DE OBRA - ELECTRICO</v>
          </cell>
        </row>
        <row r="192">
          <cell r="A192" t="str">
            <v>DESCRIPCIÓN</v>
          </cell>
          <cell r="B192" t="str">
            <v>UNIDAD</v>
          </cell>
          <cell r="C192" t="str">
            <v>CANT</v>
          </cell>
          <cell r="D192" t="str">
            <v>V/r UNITARIO</v>
          </cell>
          <cell r="E192" t="str">
            <v>V/r PARCIAL</v>
          </cell>
        </row>
        <row r="193">
          <cell r="A193" t="str">
            <v>Tecnico Elec (Inc. Prest.)</v>
          </cell>
          <cell r="B193" t="str">
            <v>Hr</v>
          </cell>
          <cell r="C193">
            <v>1.35</v>
          </cell>
          <cell r="D193">
            <v>8093.75</v>
          </cell>
          <cell r="E193">
            <v>10926.5625</v>
          </cell>
        </row>
        <row r="194">
          <cell r="A194" t="str">
            <v>Ayudante Elec (Inc. Prest.)</v>
          </cell>
          <cell r="B194" t="str">
            <v>Hr</v>
          </cell>
          <cell r="C194">
            <v>1.35</v>
          </cell>
          <cell r="D194">
            <v>5781.25</v>
          </cell>
          <cell r="E194">
            <v>7804.6875000000009</v>
          </cell>
        </row>
        <row r="195">
          <cell r="A195" t="str">
            <v>Dibujante (Inc. Prest.)</v>
          </cell>
          <cell r="B195" t="str">
            <v>Hr</v>
          </cell>
          <cell r="C195">
            <v>1.35</v>
          </cell>
          <cell r="D195">
            <v>5781.25</v>
          </cell>
          <cell r="E195">
            <v>7804.6875000000009</v>
          </cell>
        </row>
        <row r="196">
          <cell r="A196" t="str">
            <v>Topografo (Inc. Prest.)</v>
          </cell>
          <cell r="B196" t="str">
            <v>Hr</v>
          </cell>
          <cell r="C196">
            <v>1.35</v>
          </cell>
          <cell r="D196">
            <v>10406.25</v>
          </cell>
          <cell r="E196">
            <v>14048.437500000002</v>
          </cell>
        </row>
        <row r="197">
          <cell r="A197" t="str">
            <v>Ingeniero Elec (Inc. Prest.)</v>
          </cell>
          <cell r="B197" t="str">
            <v>Hr</v>
          </cell>
          <cell r="C197">
            <v>1.35</v>
          </cell>
          <cell r="D197">
            <v>12333.25625</v>
          </cell>
          <cell r="E197">
            <v>16649.895937500001</v>
          </cell>
        </row>
        <row r="198">
          <cell r="A198" t="str">
            <v>Valor Unitario</v>
          </cell>
          <cell r="D198" t="str">
            <v>(Hora)</v>
          </cell>
          <cell r="E198">
            <v>57234.270937499998</v>
          </cell>
        </row>
        <row r="200">
          <cell r="A200" t="str">
            <v>MANO DE OBRA - PINTURA</v>
          </cell>
        </row>
        <row r="201">
          <cell r="A201" t="str">
            <v>DESCRIPCIÓN</v>
          </cell>
          <cell r="B201" t="str">
            <v>UNIDAD</v>
          </cell>
          <cell r="C201" t="str">
            <v>CANT</v>
          </cell>
          <cell r="D201" t="str">
            <v>V/r UNITARIO</v>
          </cell>
          <cell r="E201" t="str">
            <v>V/r PARCIAL</v>
          </cell>
        </row>
        <row r="202">
          <cell r="A202" t="str">
            <v>Oficial - Acabados (Incl. Prestaciones)</v>
          </cell>
          <cell r="B202" t="str">
            <v>Hr</v>
          </cell>
          <cell r="C202">
            <v>1.1499999999999999</v>
          </cell>
          <cell r="D202">
            <v>7746.8750000000009</v>
          </cell>
          <cell r="E202">
            <v>8908.90625</v>
          </cell>
        </row>
        <row r="203">
          <cell r="A203" t="str">
            <v>Ayudante (Incl. Prestaciones)</v>
          </cell>
          <cell r="B203" t="str">
            <v>Hr</v>
          </cell>
          <cell r="C203">
            <v>1.1499999999999999</v>
          </cell>
          <cell r="D203">
            <v>4748.3333333333339</v>
          </cell>
          <cell r="E203">
            <v>5460.5833333333339</v>
          </cell>
        </row>
        <row r="205">
          <cell r="A205" t="str">
            <v>Valor Unitario</v>
          </cell>
          <cell r="D205" t="str">
            <v>(Hora)</v>
          </cell>
          <cell r="E205">
            <v>14369.489583333334</v>
          </cell>
        </row>
        <row r="207">
          <cell r="A207" t="str">
            <v>MANO DE OBRA - INST. HIDRAULICAS</v>
          </cell>
        </row>
        <row r="208">
          <cell r="A208" t="str">
            <v>DESCRIPCIÓN</v>
          </cell>
          <cell r="B208" t="str">
            <v>UNIDAD</v>
          </cell>
          <cell r="C208" t="str">
            <v>CANT</v>
          </cell>
          <cell r="D208" t="str">
            <v>V/r UNITARIO</v>
          </cell>
          <cell r="E208" t="str">
            <v>V/r PARCIAL</v>
          </cell>
        </row>
        <row r="209">
          <cell r="A209" t="str">
            <v>Oficial (Incl. Prestaciones)</v>
          </cell>
          <cell r="B209" t="str">
            <v>Hr</v>
          </cell>
          <cell r="C209">
            <v>1.1000000000000001</v>
          </cell>
          <cell r="D209">
            <v>7746.8750000000009</v>
          </cell>
          <cell r="E209">
            <v>8521.5625000000018</v>
          </cell>
        </row>
        <row r="210">
          <cell r="A210" t="str">
            <v>Ayudante (Incl. Prestaciones)</v>
          </cell>
          <cell r="B210" t="str">
            <v>Hr</v>
          </cell>
          <cell r="C210">
            <v>1.1000000000000001</v>
          </cell>
          <cell r="D210">
            <v>4748.3333333333339</v>
          </cell>
          <cell r="E210">
            <v>5223.1666666666679</v>
          </cell>
        </row>
        <row r="212">
          <cell r="A212" t="str">
            <v>Valor Unitario</v>
          </cell>
          <cell r="D212" t="str">
            <v>(Hora)</v>
          </cell>
          <cell r="E212">
            <v>13744.72916666667</v>
          </cell>
        </row>
        <row r="214">
          <cell r="A214" t="str">
            <v>MANO DE OBRA - CARPINTERIA MET.</v>
          </cell>
        </row>
        <row r="215">
          <cell r="A215" t="str">
            <v>DESCRIPCIÓN</v>
          </cell>
          <cell r="B215" t="str">
            <v>UNIDAD</v>
          </cell>
          <cell r="C215" t="str">
            <v>CANT</v>
          </cell>
          <cell r="D215" t="str">
            <v>V/r UNITARIO</v>
          </cell>
          <cell r="E215" t="str">
            <v>V/r PARCIAL</v>
          </cell>
        </row>
        <row r="216">
          <cell r="A216" t="str">
            <v>Oficial (Incl. Prestaciones)</v>
          </cell>
          <cell r="B216" t="str">
            <v>Hr</v>
          </cell>
          <cell r="C216">
            <v>1.2</v>
          </cell>
          <cell r="D216">
            <v>7746.8750000000009</v>
          </cell>
          <cell r="E216">
            <v>9296.25</v>
          </cell>
        </row>
        <row r="217">
          <cell r="A217" t="str">
            <v>Ayudante (Incl. Prestaciones)</v>
          </cell>
          <cell r="B217" t="str">
            <v>Hr</v>
          </cell>
          <cell r="C217">
            <v>1.2</v>
          </cell>
          <cell r="D217">
            <v>4748.3333333333339</v>
          </cell>
          <cell r="E217">
            <v>5698.0000000000009</v>
          </cell>
        </row>
        <row r="219">
          <cell r="A219" t="str">
            <v>MANO OBRA CARPINTERIA MET.</v>
          </cell>
          <cell r="B219" t="str">
            <v>Vr. Unit.</v>
          </cell>
          <cell r="D219" t="str">
            <v>(Hora)</v>
          </cell>
          <cell r="E219">
            <v>14994.25</v>
          </cell>
        </row>
        <row r="221">
          <cell r="A221" t="str">
            <v>MANO DE OBRA - VÌAS - ASFALTO</v>
          </cell>
        </row>
        <row r="222">
          <cell r="A222" t="str">
            <v>DESCRIPCIÓN</v>
          </cell>
          <cell r="B222" t="str">
            <v>UNIDAD</v>
          </cell>
          <cell r="C222" t="str">
            <v>CANT</v>
          </cell>
          <cell r="D222" t="str">
            <v>V/r UNITARIO</v>
          </cell>
          <cell r="E222" t="str">
            <v>V/r PARCIAL</v>
          </cell>
        </row>
        <row r="223">
          <cell r="A223" t="str">
            <v>Oficial (Incl. Prestaciones)</v>
          </cell>
          <cell r="B223" t="str">
            <v>Hr</v>
          </cell>
          <cell r="C223">
            <v>1.4</v>
          </cell>
          <cell r="D223">
            <v>7746.8750000000009</v>
          </cell>
          <cell r="E223">
            <v>10845.625</v>
          </cell>
        </row>
        <row r="224">
          <cell r="A224" t="str">
            <v>Ayudante (Incl. Prestaciones)</v>
          </cell>
          <cell r="B224" t="str">
            <v>Hr</v>
          </cell>
          <cell r="C224">
            <v>1.4</v>
          </cell>
          <cell r="D224">
            <v>4748.3333333333339</v>
          </cell>
          <cell r="E224">
            <v>6647.666666666667</v>
          </cell>
        </row>
        <row r="226">
          <cell r="A226" t="str">
            <v>Valor Unitario</v>
          </cell>
          <cell r="D226" t="str">
            <v>(Hora)</v>
          </cell>
          <cell r="E226">
            <v>17493.291666666668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Modificatoria"/>
      <sheetName val="Anexo Modificacion"/>
      <sheetName val="Hoja5"/>
      <sheetName val="Hoja4"/>
      <sheetName val="Hoja2"/>
      <sheetName val="Hoja3"/>
      <sheetName val="Parcial 1"/>
      <sheetName val="acta modelo"/>
      <sheetName val="Final"/>
      <sheetName val="Anexo Adic."/>
      <sheetName val="Acta Adic."/>
      <sheetName val="Acta Mod."/>
      <sheetName val="Anexo Mod."/>
      <sheetName val="Adicion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6">
          <cell r="B36" t="str">
            <v>3.8</v>
          </cell>
          <cell r="E36">
            <v>0</v>
          </cell>
          <cell r="F36">
            <v>0</v>
          </cell>
          <cell r="I36">
            <v>0</v>
          </cell>
          <cell r="J36">
            <v>0</v>
          </cell>
          <cell r="P36" t="str">
            <v>3.8</v>
          </cell>
          <cell r="R36" t="str">
            <v>UN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F36" t="str">
            <v>3,9</v>
          </cell>
          <cell r="AG36" t="str">
            <v>Demolicion de camaras y de tuberia existente +retiro</v>
          </cell>
        </row>
        <row r="43">
          <cell r="G43" t="str">
            <v xml:space="preserve">       Valor presente acta</v>
          </cell>
          <cell r="H43">
            <v>0</v>
          </cell>
        </row>
        <row r="44">
          <cell r="G44" t="str">
            <v xml:space="preserve"> Increm. Por distancia</v>
          </cell>
          <cell r="H44">
            <v>0</v>
          </cell>
          <cell r="M44">
            <v>0</v>
          </cell>
        </row>
        <row r="45">
          <cell r="G45" t="str">
            <v xml:space="preserve">     Total acta</v>
          </cell>
          <cell r="H45">
            <v>0</v>
          </cell>
        </row>
        <row r="46">
          <cell r="G46" t="str">
            <v>Amortizacion anticipo</v>
          </cell>
          <cell r="H46">
            <v>0</v>
          </cell>
        </row>
        <row r="47">
          <cell r="G47" t="str">
            <v xml:space="preserve">           Neto a pagar al contratista</v>
          </cell>
          <cell r="H47">
            <v>0</v>
          </cell>
        </row>
        <row r="48">
          <cell r="B48" t="str">
            <v>Balance de modificacion</v>
          </cell>
          <cell r="K48">
            <v>0</v>
          </cell>
        </row>
        <row r="49">
          <cell r="B49" t="str">
            <v>Saldo por ejecutar</v>
          </cell>
          <cell r="H49">
            <v>49910635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36-2002"/>
      <sheetName val="Civil 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8802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27140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20627</v>
          </cell>
        </row>
        <row r="13">
          <cell r="A13">
            <v>210.6</v>
          </cell>
          <cell r="B13" t="str">
            <v>Conformación del separador</v>
          </cell>
          <cell r="L13">
            <v>10630</v>
          </cell>
        </row>
        <row r="14">
          <cell r="A14">
            <v>210.7</v>
          </cell>
          <cell r="B14" t="str">
            <v>Conformación y perfilacion de zonas verdes</v>
          </cell>
          <cell r="C14" t="str">
            <v>M2</v>
          </cell>
          <cell r="L14">
            <v>130</v>
          </cell>
        </row>
        <row r="15">
          <cell r="A15">
            <v>211</v>
          </cell>
          <cell r="B15" t="str">
            <v>REMOCION DE DERRUMBES</v>
          </cell>
          <cell r="C15" t="str">
            <v>M3</v>
          </cell>
          <cell r="D15">
            <v>2805</v>
          </cell>
          <cell r="E15">
            <v>2980</v>
          </cell>
          <cell r="F15">
            <v>2869.9</v>
          </cell>
          <cell r="G15">
            <v>3156.8900000000003</v>
          </cell>
          <cell r="H15">
            <v>2964</v>
          </cell>
          <cell r="I15">
            <v>2314</v>
          </cell>
          <cell r="J15">
            <v>2661</v>
          </cell>
          <cell r="K15">
            <v>2427</v>
          </cell>
          <cell r="L15">
            <v>3668</v>
          </cell>
        </row>
        <row r="16">
          <cell r="A16">
            <v>220</v>
          </cell>
          <cell r="B16" t="str">
            <v>TERRAPLEN</v>
          </cell>
          <cell r="C16" t="str">
            <v>M3</v>
          </cell>
          <cell r="D16">
            <v>2405</v>
          </cell>
          <cell r="E16">
            <v>2718</v>
          </cell>
          <cell r="F16">
            <v>2312.1999999999998</v>
          </cell>
          <cell r="G16">
            <v>2543.42</v>
          </cell>
          <cell r="H16">
            <v>2383</v>
          </cell>
          <cell r="I16">
            <v>2280</v>
          </cell>
          <cell r="J16">
            <v>2600</v>
          </cell>
          <cell r="K16">
            <v>2492</v>
          </cell>
        </row>
        <row r="17">
          <cell r="A17">
            <v>310</v>
          </cell>
          <cell r="B17" t="str">
            <v>CONFORM. CALZ EXIST.(Compactada sin mat)</v>
          </cell>
          <cell r="C17" t="str">
            <v>M2</v>
          </cell>
          <cell r="D17">
            <v>187</v>
          </cell>
          <cell r="E17">
            <v>205</v>
          </cell>
          <cell r="F17">
            <v>195.8</v>
          </cell>
          <cell r="G17">
            <v>215.38000000000002</v>
          </cell>
          <cell r="H17">
            <v>185</v>
          </cell>
          <cell r="I17">
            <v>160</v>
          </cell>
          <cell r="J17">
            <v>200</v>
          </cell>
          <cell r="K17">
            <v>185</v>
          </cell>
        </row>
        <row r="18">
          <cell r="A18">
            <v>311</v>
          </cell>
          <cell r="B18" t="str">
            <v>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  <cell r="L18">
            <v>23210</v>
          </cell>
        </row>
        <row r="19">
          <cell r="A19">
            <v>311.10000000000002</v>
          </cell>
          <cell r="B19" t="str">
            <v>BACHEO CON MATERIAL DE AFIRMADO</v>
          </cell>
          <cell r="C19" t="str">
            <v>M3</v>
          </cell>
          <cell r="D19">
            <v>20004</v>
          </cell>
          <cell r="E19">
            <v>40694</v>
          </cell>
          <cell r="F19">
            <v>33423.5</v>
          </cell>
          <cell r="G19">
            <v>36765.850000000006</v>
          </cell>
          <cell r="H19">
            <v>44339</v>
          </cell>
          <cell r="I19">
            <v>38432</v>
          </cell>
          <cell r="J19">
            <v>24337</v>
          </cell>
          <cell r="K19">
            <v>24847</v>
          </cell>
        </row>
        <row r="20">
          <cell r="A20">
            <v>311.2</v>
          </cell>
          <cell r="B20" t="str">
            <v>RELLENO CON MATERIAL DE AFIRMADO</v>
          </cell>
          <cell r="C20" t="str">
            <v>M3</v>
          </cell>
          <cell r="D20">
            <v>20004</v>
          </cell>
          <cell r="E20">
            <v>40694</v>
          </cell>
          <cell r="F20">
            <v>33423.5</v>
          </cell>
          <cell r="G20">
            <v>36765.850000000006</v>
          </cell>
          <cell r="H20">
            <v>44339</v>
          </cell>
          <cell r="I20">
            <v>38432</v>
          </cell>
          <cell r="J20">
            <v>24337</v>
          </cell>
          <cell r="K20">
            <v>24847</v>
          </cell>
        </row>
        <row r="21">
          <cell r="A21">
            <v>320.2</v>
          </cell>
          <cell r="B21" t="str">
            <v>SUBBASE GRANULAR</v>
          </cell>
          <cell r="C21" t="str">
            <v>M3</v>
          </cell>
          <cell r="D21">
            <v>32435</v>
          </cell>
          <cell r="E21">
            <v>27157</v>
          </cell>
          <cell r="F21">
            <v>30005.8</v>
          </cell>
          <cell r="G21">
            <v>33006.380000000005</v>
          </cell>
          <cell r="H21">
            <v>53517</v>
          </cell>
          <cell r="I21">
            <v>47596</v>
          </cell>
          <cell r="J21">
            <v>35263</v>
          </cell>
          <cell r="K21">
            <v>29142</v>
          </cell>
        </row>
        <row r="22">
          <cell r="A22">
            <v>320.3</v>
          </cell>
          <cell r="B22" t="str">
            <v>SUBBASE GRANULAR</v>
          </cell>
          <cell r="C22" t="str">
            <v>M3</v>
          </cell>
          <cell r="D22">
            <v>23500</v>
          </cell>
          <cell r="E22">
            <v>23500</v>
          </cell>
          <cell r="F22">
            <v>25850</v>
          </cell>
          <cell r="G22">
            <v>28435.000000000004</v>
          </cell>
          <cell r="H22">
            <v>23500</v>
          </cell>
          <cell r="I22">
            <v>23500</v>
          </cell>
          <cell r="J22">
            <v>23500</v>
          </cell>
          <cell r="K22">
            <v>23500</v>
          </cell>
          <cell r="L22">
            <v>31354</v>
          </cell>
        </row>
        <row r="23">
          <cell r="A23">
            <v>320.39999999999998</v>
          </cell>
          <cell r="B23" t="str">
            <v>SUBBASE GRANULAR PARA BACHEO</v>
          </cell>
          <cell r="C23" t="str">
            <v>M3</v>
          </cell>
          <cell r="D23">
            <v>46183</v>
          </cell>
          <cell r="E23">
            <v>45899</v>
          </cell>
          <cell r="F23">
            <v>45230.9</v>
          </cell>
          <cell r="G23">
            <v>49753.990000000005</v>
          </cell>
          <cell r="H23">
            <v>65039</v>
          </cell>
          <cell r="I23">
            <v>58780</v>
          </cell>
          <cell r="J23">
            <v>46690</v>
          </cell>
          <cell r="K23">
            <v>42933</v>
          </cell>
        </row>
        <row r="24">
          <cell r="A24">
            <v>330.1</v>
          </cell>
          <cell r="B24" t="str">
            <v>BASE GRANULAR</v>
          </cell>
          <cell r="C24" t="str">
            <v>M3</v>
          </cell>
          <cell r="D24">
            <v>42754</v>
          </cell>
          <cell r="E24">
            <v>40694</v>
          </cell>
          <cell r="F24">
            <v>38294.300000000003</v>
          </cell>
          <cell r="G24">
            <v>42123.73</v>
          </cell>
          <cell r="H24">
            <v>60589</v>
          </cell>
          <cell r="I24">
            <v>38974</v>
          </cell>
          <cell r="J24">
            <v>51150</v>
          </cell>
          <cell r="K24">
            <v>32972</v>
          </cell>
          <cell r="L24">
            <v>40088</v>
          </cell>
        </row>
        <row r="25">
          <cell r="A25">
            <v>330.2</v>
          </cell>
          <cell r="B25" t="str">
            <v>BASE GRANULAR PARA BACHEO</v>
          </cell>
          <cell r="C25" t="str">
            <v>M3</v>
          </cell>
          <cell r="D25">
            <v>57558</v>
          </cell>
          <cell r="E25">
            <v>60524</v>
          </cell>
          <cell r="F25">
            <v>54569.9</v>
          </cell>
          <cell r="G25">
            <v>60026.890000000007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</row>
        <row r="26">
          <cell r="A26">
            <v>330.3</v>
          </cell>
          <cell r="B26" t="str">
            <v>BASE TRITURADA</v>
          </cell>
          <cell r="C26" t="str">
            <v>M3</v>
          </cell>
          <cell r="E26">
            <v>72975</v>
          </cell>
          <cell r="F26">
            <v>0</v>
          </cell>
          <cell r="G26">
            <v>0</v>
          </cell>
        </row>
        <row r="27">
          <cell r="A27">
            <v>341.3</v>
          </cell>
          <cell r="B27" t="str">
            <v>BASE ESTAB. FRES-CEM(3%) BASE GRANULAR(10%)</v>
          </cell>
          <cell r="C27" t="str">
            <v>M3</v>
          </cell>
          <cell r="D27">
            <v>57558</v>
          </cell>
          <cell r="E27">
            <v>60524</v>
          </cell>
          <cell r="F27">
            <v>79127</v>
          </cell>
          <cell r="G27">
            <v>87039.700000000012</v>
          </cell>
          <cell r="H27">
            <v>73164</v>
          </cell>
          <cell r="I27">
            <v>51061</v>
          </cell>
          <cell r="J27">
            <v>63752</v>
          </cell>
          <cell r="K27">
            <v>47808</v>
          </cell>
        </row>
        <row r="28">
          <cell r="A28">
            <v>411.2</v>
          </cell>
          <cell r="B28" t="str">
            <v>EMULSION ASFALTICA DE ROTURA LENTA CRL-1</v>
          </cell>
          <cell r="C28" t="str">
            <v>LT</v>
          </cell>
          <cell r="F28">
            <v>0</v>
          </cell>
          <cell r="G28">
            <v>0</v>
          </cell>
          <cell r="J28">
            <v>420</v>
          </cell>
        </row>
        <row r="29">
          <cell r="A29">
            <v>413.1</v>
          </cell>
          <cell r="B29" t="str">
            <v>EXCAVACION PARA REPARACION PAV. EXISTEN.</v>
          </cell>
          <cell r="C29" t="str">
            <v>M3</v>
          </cell>
          <cell r="D29">
            <v>19965</v>
          </cell>
          <cell r="E29">
            <v>20613</v>
          </cell>
          <cell r="F29">
            <v>20078.3</v>
          </cell>
          <cell r="G29">
            <v>22086.13</v>
          </cell>
          <cell r="H29">
            <v>20657</v>
          </cell>
          <cell r="I29">
            <v>16873</v>
          </cell>
          <cell r="J29">
            <v>19954</v>
          </cell>
          <cell r="K29">
            <v>19906</v>
          </cell>
          <cell r="L29">
            <v>27971</v>
          </cell>
        </row>
        <row r="30">
          <cell r="A30">
            <v>420</v>
          </cell>
          <cell r="B30" t="str">
            <v>IMPRIMACION (EMULSION)</v>
          </cell>
          <cell r="C30" t="str">
            <v>M2</v>
          </cell>
          <cell r="D30">
            <v>646</v>
          </cell>
          <cell r="E30">
            <v>1222</v>
          </cell>
          <cell r="F30">
            <v>887.7</v>
          </cell>
          <cell r="G30">
            <v>976.47000000000014</v>
          </cell>
          <cell r="H30">
            <v>580</v>
          </cell>
          <cell r="I30">
            <v>473</v>
          </cell>
          <cell r="J30">
            <v>560</v>
          </cell>
          <cell r="K30">
            <v>477</v>
          </cell>
          <cell r="L30">
            <v>842</v>
          </cell>
        </row>
        <row r="31">
          <cell r="A31">
            <v>421</v>
          </cell>
          <cell r="B31" t="str">
            <v>RIEGO DE LIGA</v>
          </cell>
          <cell r="C31" t="str">
            <v>M2</v>
          </cell>
          <cell r="D31">
            <v>332</v>
          </cell>
          <cell r="E31">
            <v>426</v>
          </cell>
          <cell r="F31">
            <v>314.60000000000002</v>
          </cell>
          <cell r="G31">
            <v>346.06000000000006</v>
          </cell>
          <cell r="H31">
            <v>377</v>
          </cell>
          <cell r="I31">
            <v>475</v>
          </cell>
          <cell r="J31">
            <v>381</v>
          </cell>
          <cell r="K31">
            <v>242</v>
          </cell>
          <cell r="L31">
            <v>656</v>
          </cell>
          <cell r="M31">
            <v>570</v>
          </cell>
        </row>
        <row r="32">
          <cell r="A32">
            <v>421.1</v>
          </cell>
          <cell r="B32" t="str">
            <v>RIEGO DE LIGA (CEMENTO ASFALTICO)</v>
          </cell>
          <cell r="C32" t="str">
            <v>M2</v>
          </cell>
          <cell r="D32">
            <v>332</v>
          </cell>
          <cell r="E32">
            <v>426</v>
          </cell>
          <cell r="F32">
            <v>314.60000000000002</v>
          </cell>
          <cell r="G32">
            <v>346.06000000000006</v>
          </cell>
          <cell r="H32">
            <v>377</v>
          </cell>
          <cell r="I32">
            <v>475</v>
          </cell>
          <cell r="J32">
            <v>381</v>
          </cell>
          <cell r="K32">
            <v>242</v>
          </cell>
        </row>
        <row r="33">
          <cell r="A33">
            <v>421.2</v>
          </cell>
          <cell r="B33" t="str">
            <v>RIEGO DE LIGA (EMULSION)</v>
          </cell>
          <cell r="C33" t="str">
            <v>M2</v>
          </cell>
          <cell r="D33">
            <v>430</v>
          </cell>
          <cell r="E33">
            <v>758</v>
          </cell>
          <cell r="F33">
            <v>565.4</v>
          </cell>
          <cell r="G33">
            <v>621.94000000000005</v>
          </cell>
          <cell r="H33">
            <v>397</v>
          </cell>
          <cell r="I33">
            <v>341</v>
          </cell>
          <cell r="J33">
            <v>400</v>
          </cell>
          <cell r="K33">
            <v>346</v>
          </cell>
        </row>
        <row r="34">
          <cell r="A34">
            <v>430</v>
          </cell>
          <cell r="B34" t="str">
            <v>TRATAMIENTO SUPERFICIAL SIMPLE</v>
          </cell>
          <cell r="C34" t="str">
            <v>M2</v>
          </cell>
          <cell r="D34">
            <v>2947</v>
          </cell>
          <cell r="E34">
            <v>3903</v>
          </cell>
          <cell r="F34">
            <v>3339.6</v>
          </cell>
          <cell r="G34">
            <v>3673.5600000000004</v>
          </cell>
          <cell r="H34">
            <v>2661</v>
          </cell>
          <cell r="I34">
            <v>2467</v>
          </cell>
          <cell r="J34">
            <v>2626</v>
          </cell>
          <cell r="K34">
            <v>2262</v>
          </cell>
        </row>
        <row r="35">
          <cell r="A35">
            <v>431</v>
          </cell>
          <cell r="B35" t="str">
            <v>TRATAMIENTO SUPERFICIAL DOBLE</v>
          </cell>
          <cell r="C35" t="str">
            <v>M2</v>
          </cell>
          <cell r="D35">
            <v>4729</v>
          </cell>
          <cell r="E35">
            <v>6887</v>
          </cell>
          <cell r="F35">
            <v>5562.7</v>
          </cell>
          <cell r="G35">
            <v>6118.97</v>
          </cell>
          <cell r="H35">
            <v>4141</v>
          </cell>
          <cell r="I35">
            <v>3778</v>
          </cell>
          <cell r="J35">
            <v>4047</v>
          </cell>
          <cell r="K35">
            <v>3345</v>
          </cell>
        </row>
        <row r="36">
          <cell r="A36">
            <v>432</v>
          </cell>
          <cell r="B36" t="str">
            <v>SELLO ARENA - EMULSION</v>
          </cell>
          <cell r="C36" t="str">
            <v>M2</v>
          </cell>
          <cell r="D36">
            <v>1834</v>
          </cell>
          <cell r="E36">
            <v>2133</v>
          </cell>
          <cell r="F36">
            <v>1920.6</v>
          </cell>
          <cell r="G36">
            <v>2112.66</v>
          </cell>
          <cell r="H36">
            <v>1507</v>
          </cell>
          <cell r="I36">
            <v>1360</v>
          </cell>
          <cell r="J36">
            <v>1620</v>
          </cell>
          <cell r="K36">
            <v>1364</v>
          </cell>
        </row>
        <row r="37">
          <cell r="A37">
            <v>432.1</v>
          </cell>
          <cell r="B37" t="str">
            <v>SELLO EMULSION CRML, rompimiento lento</v>
          </cell>
          <cell r="C37" t="str">
            <v>M2</v>
          </cell>
          <cell r="D37">
            <v>1834</v>
          </cell>
          <cell r="E37">
            <v>2133</v>
          </cell>
          <cell r="F37">
            <v>1920.6</v>
          </cell>
          <cell r="G37">
            <v>2112.66</v>
          </cell>
          <cell r="H37">
            <v>1507</v>
          </cell>
          <cell r="I37">
            <v>1360</v>
          </cell>
          <cell r="J37">
            <v>1620</v>
          </cell>
          <cell r="K37">
            <v>1364</v>
          </cell>
        </row>
        <row r="38">
          <cell r="A38">
            <v>433</v>
          </cell>
          <cell r="B38" t="str">
            <v>LECHADA ASFALTICA</v>
          </cell>
          <cell r="C38" t="str">
            <v>M2</v>
          </cell>
          <cell r="D38">
            <v>6299</v>
          </cell>
          <cell r="E38">
            <v>6634</v>
          </cell>
          <cell r="F38">
            <v>6972.9</v>
          </cell>
          <cell r="G38">
            <v>7670.1900000000005</v>
          </cell>
          <cell r="H38">
            <v>5708</v>
          </cell>
          <cell r="I38">
            <v>5428</v>
          </cell>
          <cell r="J38">
            <v>5517</v>
          </cell>
          <cell r="K38">
            <v>4134</v>
          </cell>
        </row>
        <row r="39">
          <cell r="A39">
            <v>440.1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440.2</v>
          </cell>
          <cell r="B40" t="str">
            <v>MEZCLA DENSA EN FRIO</v>
          </cell>
          <cell r="C40" t="str">
            <v>M3</v>
          </cell>
          <cell r="D40">
            <v>176355</v>
          </cell>
          <cell r="E40">
            <v>200444</v>
          </cell>
          <cell r="F40">
            <v>202221.8</v>
          </cell>
          <cell r="G40">
            <v>222443.98</v>
          </cell>
          <cell r="H40">
            <v>199896</v>
          </cell>
          <cell r="I40">
            <v>199779</v>
          </cell>
          <cell r="J40">
            <v>208671</v>
          </cell>
          <cell r="K40">
            <v>143585</v>
          </cell>
        </row>
        <row r="41">
          <cell r="A41">
            <v>440.3</v>
          </cell>
          <cell r="B41" t="str">
            <v>MEZCLA DENSA EN FRIO</v>
          </cell>
          <cell r="C41" t="str">
            <v>M3</v>
          </cell>
          <cell r="D41">
            <v>176355</v>
          </cell>
          <cell r="E41">
            <v>200444</v>
          </cell>
          <cell r="F41">
            <v>202221.8</v>
          </cell>
          <cell r="G41">
            <v>222443.98</v>
          </cell>
          <cell r="H41">
            <v>199896</v>
          </cell>
          <cell r="I41">
            <v>199779</v>
          </cell>
          <cell r="J41">
            <v>208671</v>
          </cell>
          <cell r="K41">
            <v>143585</v>
          </cell>
        </row>
        <row r="42">
          <cell r="A42">
            <v>440.5</v>
          </cell>
          <cell r="B42" t="str">
            <v>MEZCLA DENSA EN FRIO PARA BACHEO</v>
          </cell>
          <cell r="C42" t="str">
            <v>M3</v>
          </cell>
          <cell r="D42">
            <v>180881</v>
          </cell>
          <cell r="E42">
            <v>204166</v>
          </cell>
          <cell r="F42">
            <v>206720.8</v>
          </cell>
          <cell r="G42">
            <v>227392.88</v>
          </cell>
          <cell r="H42">
            <v>203841</v>
          </cell>
          <cell r="I42">
            <v>202683</v>
          </cell>
          <cell r="J42">
            <v>213759</v>
          </cell>
          <cell r="K42">
            <v>147358</v>
          </cell>
        </row>
        <row r="43">
          <cell r="A43">
            <v>450.5</v>
          </cell>
          <cell r="B43" t="str">
            <v>PARCHEO CON 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</row>
        <row r="44">
          <cell r="A44">
            <v>450.6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  <cell r="M44">
            <v>209300</v>
          </cell>
        </row>
        <row r="45">
          <cell r="A45">
            <v>450.7</v>
          </cell>
          <cell r="B45" t="str">
            <v>MEZCLA DENSA EN CALIENTE</v>
          </cell>
          <cell r="C45" t="str">
            <v>M3</v>
          </cell>
          <cell r="D45">
            <v>192930</v>
          </cell>
          <cell r="E45">
            <v>200444</v>
          </cell>
          <cell r="F45">
            <v>211516.79999999999</v>
          </cell>
          <cell r="G45">
            <v>232668.48</v>
          </cell>
          <cell r="H45">
            <v>207696</v>
          </cell>
          <cell r="I45">
            <v>242679</v>
          </cell>
          <cell r="J45">
            <v>231746</v>
          </cell>
          <cell r="K45">
            <v>145860</v>
          </cell>
          <cell r="M45">
            <v>205600</v>
          </cell>
        </row>
        <row r="46">
          <cell r="A46">
            <v>450.8</v>
          </cell>
          <cell r="B46" t="str">
            <v>MEZCLA DENSA EN CALIENTE</v>
          </cell>
          <cell r="C46" t="str">
            <v>M3</v>
          </cell>
          <cell r="D46">
            <v>192930</v>
          </cell>
          <cell r="E46">
            <v>200444</v>
          </cell>
          <cell r="F46">
            <v>211516.79999999999</v>
          </cell>
          <cell r="G46">
            <v>232668.48</v>
          </cell>
          <cell r="H46">
            <v>207696</v>
          </cell>
          <cell r="I46">
            <v>242679</v>
          </cell>
          <cell r="J46">
            <v>231746</v>
          </cell>
          <cell r="K46">
            <v>145860</v>
          </cell>
        </row>
        <row r="47">
          <cell r="A47">
            <v>450.11</v>
          </cell>
          <cell r="B47" t="str">
            <v>MEZCLA DENSA EN CALIENTE PARA BACHEO</v>
          </cell>
          <cell r="C47" t="str">
            <v>M3</v>
          </cell>
          <cell r="D47">
            <v>198283</v>
          </cell>
          <cell r="E47">
            <v>206058</v>
          </cell>
          <cell r="F47">
            <v>217730.7</v>
          </cell>
          <cell r="G47">
            <v>239503.77000000002</v>
          </cell>
          <cell r="H47">
            <v>214079</v>
          </cell>
          <cell r="I47">
            <v>250271</v>
          </cell>
          <cell r="J47">
            <v>239028</v>
          </cell>
          <cell r="K47">
            <v>149205</v>
          </cell>
        </row>
        <row r="48">
          <cell r="A48">
            <v>450.12</v>
          </cell>
          <cell r="B48" t="str">
            <v>MEZCLA DENSA EN CALIENTE PARA BACHEO</v>
          </cell>
          <cell r="C48" t="str">
            <v>M3</v>
          </cell>
          <cell r="D48">
            <v>198283</v>
          </cell>
          <cell r="E48">
            <v>206058</v>
          </cell>
          <cell r="F48">
            <v>217730.7</v>
          </cell>
          <cell r="G48">
            <v>239503.77000000002</v>
          </cell>
          <cell r="H48">
            <v>214079</v>
          </cell>
          <cell r="I48">
            <v>250271</v>
          </cell>
          <cell r="J48">
            <v>239028</v>
          </cell>
          <cell r="K48">
            <v>149205</v>
          </cell>
        </row>
        <row r="49">
          <cell r="A49">
            <v>450.13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</row>
        <row r="50">
          <cell r="A50">
            <v>450.14</v>
          </cell>
          <cell r="B50" t="str">
            <v>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</row>
        <row r="51">
          <cell r="A51">
            <v>450.15</v>
          </cell>
          <cell r="B51" t="str">
            <v>MEZCLA DENSA EN CALIENTE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</row>
        <row r="52">
          <cell r="A52">
            <v>450.16</v>
          </cell>
          <cell r="B52" t="str">
            <v>PARCHEO CON MEZCLA DENSA EN CALIENTE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  <cell r="L52">
            <v>308290</v>
          </cell>
        </row>
        <row r="53">
          <cell r="A53">
            <v>450.17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  <cell r="L53">
            <v>251090</v>
          </cell>
        </row>
        <row r="54">
          <cell r="A54">
            <v>450.18</v>
          </cell>
          <cell r="B54" t="str">
            <v>MEZCLA DENSA EN CALIENTE MDC-2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</row>
        <row r="55">
          <cell r="A55">
            <v>450.19</v>
          </cell>
          <cell r="B55" t="str">
            <v>MEZCLA DENSA EN CALIENTE MDC-2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450.21</v>
          </cell>
          <cell r="B56" t="str">
            <v>MEZCLA DENSA EN CALIENTE MDC-3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</row>
        <row r="57">
          <cell r="A57">
            <v>450.22</v>
          </cell>
          <cell r="B57" t="str">
            <v>PARCHEO CON MEZCLA DENSA EN CALIENTE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</row>
        <row r="58">
          <cell r="A58">
            <v>450.23</v>
          </cell>
          <cell r="B58" t="str">
            <v>MEZCLA DENSA EN CALIENTE MDC-1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  <cell r="L58">
            <v>224665</v>
          </cell>
        </row>
        <row r="59">
          <cell r="A59">
            <v>450.24</v>
          </cell>
          <cell r="B59" t="str">
            <v>MEZCLA DENSA EN CALIENTE MDC-2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234011</v>
          </cell>
        </row>
        <row r="60">
          <cell r="A60">
            <v>450.25</v>
          </cell>
          <cell r="B60" t="str">
            <v>PARCHEO CON MEZCLA DENSA EN CALIENTE MDC-2</v>
          </cell>
          <cell r="L60">
            <v>256696</v>
          </cell>
        </row>
        <row r="61">
          <cell r="A61">
            <v>450.26</v>
          </cell>
          <cell r="B61" t="str">
            <v>MEZCLA DENSA EN CALIENTE MDC-2 PARA BACHEO</v>
          </cell>
          <cell r="C61" t="str">
            <v>M3</v>
          </cell>
          <cell r="D61">
            <v>192930</v>
          </cell>
          <cell r="E61">
            <v>200444</v>
          </cell>
          <cell r="F61">
            <v>211516.79999999999</v>
          </cell>
          <cell r="G61">
            <v>232668.48</v>
          </cell>
          <cell r="H61">
            <v>207696</v>
          </cell>
          <cell r="I61">
            <v>242679</v>
          </cell>
          <cell r="J61">
            <v>231746</v>
          </cell>
          <cell r="K61">
            <v>145860</v>
          </cell>
        </row>
        <row r="62">
          <cell r="A62">
            <v>450.27</v>
          </cell>
          <cell r="B62" t="str">
            <v>MEZCLA DENSA EN CALIENTE MDC-1</v>
          </cell>
          <cell r="C62" t="str">
            <v>M3</v>
          </cell>
          <cell r="D62">
            <v>192930</v>
          </cell>
          <cell r="E62">
            <v>200444</v>
          </cell>
          <cell r="F62">
            <v>211516.79999999999</v>
          </cell>
          <cell r="G62">
            <v>232668.48</v>
          </cell>
          <cell r="H62">
            <v>207696</v>
          </cell>
          <cell r="I62">
            <v>242679</v>
          </cell>
          <cell r="J62">
            <v>231746</v>
          </cell>
          <cell r="K62">
            <v>145860</v>
          </cell>
        </row>
        <row r="63">
          <cell r="A63">
            <v>450.28</v>
          </cell>
          <cell r="B63" t="str">
            <v>MEZCLA DENSA EN CALIENTE MDC-3</v>
          </cell>
          <cell r="L63">
            <v>299900</v>
          </cell>
        </row>
        <row r="64">
          <cell r="A64">
            <v>460</v>
          </cell>
          <cell r="B64" t="str">
            <v>FRESADO DE PAVIMENTO ASFALTICO (H= 0.20)</v>
          </cell>
          <cell r="C64" t="str">
            <v>M2</v>
          </cell>
          <cell r="D64">
            <v>6760</v>
          </cell>
          <cell r="E64">
            <v>8250</v>
          </cell>
          <cell r="F64">
            <v>9000.2000000000007</v>
          </cell>
          <cell r="G64">
            <v>9900.2200000000012</v>
          </cell>
          <cell r="H64">
            <v>8139</v>
          </cell>
          <cell r="I64">
            <v>7774</v>
          </cell>
          <cell r="J64">
            <v>8152</v>
          </cell>
          <cell r="K64">
            <v>7892</v>
          </cell>
          <cell r="M64">
            <v>2950</v>
          </cell>
        </row>
        <row r="65">
          <cell r="A65">
            <v>460.1</v>
          </cell>
          <cell r="B65" t="str">
            <v>FRESADO DE PAVIMENTO ASFALTICO (H= 0.20)</v>
          </cell>
          <cell r="C65" t="str">
            <v>M3</v>
          </cell>
          <cell r="D65">
            <v>33800</v>
          </cell>
          <cell r="E65">
            <v>41250</v>
          </cell>
          <cell r="F65">
            <v>45001</v>
          </cell>
          <cell r="G65">
            <v>49501.100000000006</v>
          </cell>
          <cell r="H65">
            <v>40695</v>
          </cell>
          <cell r="I65">
            <v>38870</v>
          </cell>
          <cell r="J65">
            <v>40760</v>
          </cell>
          <cell r="K65">
            <v>39460</v>
          </cell>
          <cell r="L65">
            <v>22424</v>
          </cell>
        </row>
        <row r="66">
          <cell r="A66">
            <v>460.3</v>
          </cell>
          <cell r="B66" t="str">
            <v>FRESADO DE PAVIMENTO ASFALTICO, M3 CON TRANS</v>
          </cell>
          <cell r="C66" t="str">
            <v>M3</v>
          </cell>
          <cell r="D66">
            <v>6760</v>
          </cell>
          <cell r="E66">
            <v>8250</v>
          </cell>
          <cell r="F66">
            <v>9000.2000000000007</v>
          </cell>
          <cell r="G66">
            <v>9900.2200000000012</v>
          </cell>
          <cell r="H66">
            <v>8139</v>
          </cell>
          <cell r="I66">
            <v>7774</v>
          </cell>
          <cell r="J66">
            <v>8152</v>
          </cell>
          <cell r="K66">
            <v>7892</v>
          </cell>
          <cell r="L66">
            <v>0</v>
          </cell>
        </row>
        <row r="67">
          <cell r="A67">
            <v>460.2</v>
          </cell>
          <cell r="B67" t="str">
            <v>FRESADO DE PAVIMENTO ASFALTICO, M3 SIN TRANS</v>
          </cell>
          <cell r="C67" t="str">
            <v>M3</v>
          </cell>
          <cell r="D67">
            <v>6760</v>
          </cell>
          <cell r="E67">
            <v>8250</v>
          </cell>
          <cell r="F67">
            <v>9000.2000000000007</v>
          </cell>
          <cell r="G67">
            <v>9900.2200000000012</v>
          </cell>
          <cell r="H67">
            <v>8139</v>
          </cell>
          <cell r="I67">
            <v>7774</v>
          </cell>
          <cell r="J67">
            <v>8152</v>
          </cell>
          <cell r="K67">
            <v>7892</v>
          </cell>
        </row>
        <row r="68">
          <cell r="A68">
            <v>461.1</v>
          </cell>
          <cell r="B68" t="str">
            <v>PAVIMENTO ASFALTICO RECICLADO EN FRIO</v>
          </cell>
          <cell r="C68" t="str">
            <v>M3</v>
          </cell>
          <cell r="D68">
            <v>41246</v>
          </cell>
          <cell r="E68">
            <v>42740</v>
          </cell>
          <cell r="F68">
            <v>43111.199999999997</v>
          </cell>
          <cell r="G68">
            <v>47422.32</v>
          </cell>
          <cell r="H68">
            <v>38775</v>
          </cell>
          <cell r="I68">
            <v>40002</v>
          </cell>
          <cell r="J68">
            <v>42089</v>
          </cell>
          <cell r="K68">
            <v>37835</v>
          </cell>
        </row>
        <row r="69">
          <cell r="A69">
            <v>461.2</v>
          </cell>
          <cell r="B69" t="str">
            <v>PAVIMENTO ASFALTICO RECICLADO EN FRIO</v>
          </cell>
          <cell r="C69" t="str">
            <v>M3</v>
          </cell>
          <cell r="D69">
            <v>41246</v>
          </cell>
          <cell r="E69">
            <v>42740</v>
          </cell>
          <cell r="F69">
            <v>43111.199999999997</v>
          </cell>
          <cell r="G69">
            <v>47422.32</v>
          </cell>
          <cell r="H69">
            <v>38775</v>
          </cell>
          <cell r="I69">
            <v>40002</v>
          </cell>
          <cell r="J69">
            <v>42089</v>
          </cell>
          <cell r="K69">
            <v>37835</v>
          </cell>
        </row>
        <row r="70">
          <cell r="A70">
            <v>461.3</v>
          </cell>
          <cell r="B70" t="str">
            <v>PAVIMENTO ASFALTICO RECICLADO EN FRIO</v>
          </cell>
          <cell r="C70" t="str">
            <v>M3</v>
          </cell>
          <cell r="D70">
            <v>41246</v>
          </cell>
          <cell r="E70">
            <v>42740</v>
          </cell>
          <cell r="F70">
            <v>43111.199999999997</v>
          </cell>
          <cell r="G70">
            <v>47422.32</v>
          </cell>
          <cell r="H70">
            <v>38775</v>
          </cell>
          <cell r="I70">
            <v>40002</v>
          </cell>
          <cell r="J70">
            <v>42089</v>
          </cell>
          <cell r="K70">
            <v>37835</v>
          </cell>
        </row>
        <row r="71">
          <cell r="A71">
            <v>462.1</v>
          </cell>
          <cell r="B71" t="str">
            <v>PAVIM ASF RECICLADO EN CALIENT</v>
          </cell>
          <cell r="C71" t="str">
            <v>M3</v>
          </cell>
          <cell r="D71">
            <v>51974</v>
          </cell>
          <cell r="E71">
            <v>54317</v>
          </cell>
          <cell r="F71">
            <v>57229.7</v>
          </cell>
          <cell r="G71">
            <v>62952.67</v>
          </cell>
          <cell r="H71">
            <v>54688</v>
          </cell>
          <cell r="I71">
            <v>59810</v>
          </cell>
          <cell r="J71">
            <v>59686</v>
          </cell>
          <cell r="K71">
            <v>44898</v>
          </cell>
        </row>
        <row r="72">
          <cell r="A72">
            <v>462.2</v>
          </cell>
          <cell r="B72" t="str">
            <v>PAVIM ASF RECICLADO EN CALIENT</v>
          </cell>
          <cell r="C72" t="str">
            <v>M3</v>
          </cell>
          <cell r="D72">
            <v>51974</v>
          </cell>
          <cell r="E72">
            <v>54317</v>
          </cell>
          <cell r="F72">
            <v>57229.7</v>
          </cell>
          <cell r="G72">
            <v>62952.67</v>
          </cell>
          <cell r="H72">
            <v>54688</v>
          </cell>
          <cell r="I72">
            <v>59810</v>
          </cell>
          <cell r="J72">
            <v>59686</v>
          </cell>
          <cell r="K72">
            <v>44898</v>
          </cell>
        </row>
        <row r="73">
          <cell r="A73">
            <v>462.3</v>
          </cell>
          <cell r="B73" t="str">
            <v>PAVIM ASF RECICLADO EN CALIENT</v>
          </cell>
          <cell r="C73" t="str">
            <v>M3</v>
          </cell>
          <cell r="D73">
            <v>51974</v>
          </cell>
          <cell r="E73">
            <v>54317</v>
          </cell>
          <cell r="F73">
            <v>57229.7</v>
          </cell>
          <cell r="G73">
            <v>62952.67</v>
          </cell>
          <cell r="H73">
            <v>54688</v>
          </cell>
          <cell r="I73">
            <v>59810</v>
          </cell>
          <cell r="J73">
            <v>59686</v>
          </cell>
          <cell r="K73">
            <v>44898</v>
          </cell>
        </row>
        <row r="74">
          <cell r="A74">
            <v>462.4</v>
          </cell>
          <cell r="B74" t="str">
            <v>PAVIM ASFALT RECICL. EN CALIENTE/BACHEO</v>
          </cell>
          <cell r="C74" t="str">
            <v>M3</v>
          </cell>
          <cell r="D74">
            <v>59712</v>
          </cell>
          <cell r="E74">
            <v>63531</v>
          </cell>
          <cell r="F74">
            <v>67435.5</v>
          </cell>
          <cell r="G74">
            <v>74179.05</v>
          </cell>
          <cell r="H74">
            <v>64121</v>
          </cell>
          <cell r="I74">
            <v>67941</v>
          </cell>
          <cell r="J74">
            <v>69250</v>
          </cell>
          <cell r="K74">
            <v>53307</v>
          </cell>
        </row>
        <row r="75">
          <cell r="A75">
            <v>510.1</v>
          </cell>
          <cell r="B75" t="str">
            <v>Adoquin peatonal</v>
          </cell>
          <cell r="L75">
            <v>41045</v>
          </cell>
        </row>
        <row r="76">
          <cell r="A76">
            <v>510.2</v>
          </cell>
          <cell r="B76" t="str">
            <v>Adoquin estructural vehicular</v>
          </cell>
          <cell r="C76" t="str">
            <v>m2</v>
          </cell>
          <cell r="L76">
            <v>52269</v>
          </cell>
        </row>
        <row r="77">
          <cell r="A77">
            <v>510.3</v>
          </cell>
        </row>
        <row r="78">
          <cell r="A78">
            <v>510.4</v>
          </cell>
          <cell r="B78" t="str">
            <v>Zona dura en adoquín peatonal</v>
          </cell>
          <cell r="L78">
            <v>41045</v>
          </cell>
        </row>
        <row r="79">
          <cell r="A79">
            <v>510.5</v>
          </cell>
          <cell r="B79" t="str">
            <v>Zona dura en adoquín estructural vehicular</v>
          </cell>
          <cell r="L79">
            <v>52269</v>
          </cell>
        </row>
        <row r="80">
          <cell r="A80">
            <v>600.20000000000005</v>
          </cell>
          <cell r="B80" t="str">
            <v>EXCAVACION VARIAS EN ROCA EN SECO</v>
          </cell>
          <cell r="C80" t="str">
            <v>M3</v>
          </cell>
          <cell r="D80">
            <v>26299</v>
          </cell>
          <cell r="E80">
            <v>24249</v>
          </cell>
          <cell r="F80">
            <v>24152.7</v>
          </cell>
          <cell r="G80">
            <v>26567.97</v>
          </cell>
          <cell r="H80">
            <v>26614</v>
          </cell>
          <cell r="I80">
            <v>23163</v>
          </cell>
          <cell r="J80">
            <v>27920</v>
          </cell>
          <cell r="K80">
            <v>23839</v>
          </cell>
        </row>
        <row r="81">
          <cell r="A81">
            <v>600.29999999999995</v>
          </cell>
          <cell r="B81" t="str">
            <v>EXCAVACION VARIAS EN ROCA BAJO AGUA</v>
          </cell>
          <cell r="C81" t="str">
            <v>M3</v>
          </cell>
          <cell r="D81">
            <v>32559</v>
          </cell>
          <cell r="E81">
            <v>31815</v>
          </cell>
          <cell r="F81">
            <v>32217.9</v>
          </cell>
          <cell r="G81">
            <v>35439.69</v>
          </cell>
          <cell r="H81">
            <v>34535</v>
          </cell>
          <cell r="I81">
            <v>27959</v>
          </cell>
          <cell r="J81">
            <v>34077</v>
          </cell>
          <cell r="K81">
            <v>32598</v>
          </cell>
        </row>
        <row r="82">
          <cell r="A82">
            <v>600.4</v>
          </cell>
          <cell r="B82" t="str">
            <v>Excavaciones</v>
          </cell>
          <cell r="C82" t="str">
            <v>m3</v>
          </cell>
          <cell r="L82">
            <v>6611</v>
          </cell>
        </row>
        <row r="83">
          <cell r="A83">
            <v>600.6</v>
          </cell>
          <cell r="B83" t="str">
            <v>EXCAVACION VARIAS SIN CLASIFICAR</v>
          </cell>
          <cell r="C83" t="str">
            <v>M3</v>
          </cell>
          <cell r="D83">
            <v>24079</v>
          </cell>
          <cell r="E83">
            <v>32998</v>
          </cell>
          <cell r="F83">
            <v>29815.5</v>
          </cell>
          <cell r="G83">
            <v>32797.050000000003</v>
          </cell>
          <cell r="H83">
            <v>25041</v>
          </cell>
          <cell r="I83">
            <v>21146</v>
          </cell>
          <cell r="J83">
            <v>24588</v>
          </cell>
          <cell r="K83">
            <v>22877</v>
          </cell>
          <cell r="L83">
            <v>24034</v>
          </cell>
        </row>
        <row r="84">
          <cell r="A84">
            <v>600.70000000000005</v>
          </cell>
          <cell r="B84" t="str">
            <v>EXCAVACION VARIAS MATERIAL COMUN EN SECO</v>
          </cell>
          <cell r="C84" t="str">
            <v>M3</v>
          </cell>
          <cell r="D84">
            <v>20506</v>
          </cell>
          <cell r="E84">
            <v>27959</v>
          </cell>
          <cell r="F84">
            <v>25264.799999999999</v>
          </cell>
          <cell r="G84">
            <v>27791.280000000002</v>
          </cell>
          <cell r="H84">
            <v>21311</v>
          </cell>
          <cell r="I84">
            <v>17988</v>
          </cell>
          <cell r="J84">
            <v>20890</v>
          </cell>
          <cell r="K84">
            <v>19430</v>
          </cell>
        </row>
        <row r="85">
          <cell r="A85">
            <v>600.79999999999995</v>
          </cell>
          <cell r="B85" t="str">
            <v>EXCAVACION VARIAS MAT. COMUN BAJO AGUA</v>
          </cell>
          <cell r="C85" t="str">
            <v>M3</v>
          </cell>
          <cell r="D85">
            <v>26161</v>
          </cell>
          <cell r="E85">
            <v>35331</v>
          </cell>
          <cell r="F85">
            <v>33086.9</v>
          </cell>
          <cell r="G85">
            <v>36395.590000000004</v>
          </cell>
          <cell r="H85">
            <v>27617</v>
          </cell>
          <cell r="I85">
            <v>24050</v>
          </cell>
          <cell r="J85">
            <v>26875</v>
          </cell>
          <cell r="K85">
            <v>23622</v>
          </cell>
        </row>
        <row r="86">
          <cell r="A86">
            <v>600.9</v>
          </cell>
          <cell r="B86" t="str">
            <v>EXCAVACIONES VARIAS EN ROCA BAJO AGUA</v>
          </cell>
          <cell r="C86" t="str">
            <v>M3</v>
          </cell>
          <cell r="D86">
            <v>32559</v>
          </cell>
          <cell r="E86">
            <v>31815</v>
          </cell>
          <cell r="F86">
            <v>32217.9</v>
          </cell>
          <cell r="G86">
            <v>35439.69</v>
          </cell>
          <cell r="H86">
            <v>34535</v>
          </cell>
          <cell r="I86">
            <v>27959</v>
          </cell>
          <cell r="J86">
            <v>34077</v>
          </cell>
          <cell r="K86">
            <v>32598</v>
          </cell>
        </row>
        <row r="87">
          <cell r="A87">
            <v>610.1</v>
          </cell>
          <cell r="B87" t="str">
            <v>RELLENO PARA ESTRUCTURAS</v>
          </cell>
          <cell r="C87" t="str">
            <v>M3</v>
          </cell>
          <cell r="D87">
            <v>19312</v>
          </cell>
          <cell r="E87">
            <v>17272</v>
          </cell>
          <cell r="F87">
            <v>21201.4</v>
          </cell>
          <cell r="G87">
            <v>23321.540000000005</v>
          </cell>
          <cell r="H87">
            <v>24786</v>
          </cell>
          <cell r="I87">
            <v>31143</v>
          </cell>
          <cell r="J87">
            <v>17365</v>
          </cell>
          <cell r="K87">
            <v>19312</v>
          </cell>
          <cell r="L87">
            <v>25431</v>
          </cell>
        </row>
        <row r="88">
          <cell r="A88">
            <v>623.1</v>
          </cell>
          <cell r="B88" t="str">
            <v>SUMINISTRO E HINCAMIENTO DE RIELES</v>
          </cell>
          <cell r="C88" t="str">
            <v>M3</v>
          </cell>
          <cell r="D88">
            <v>59266</v>
          </cell>
          <cell r="E88">
            <v>59266</v>
          </cell>
          <cell r="F88">
            <v>65192.6</v>
          </cell>
          <cell r="G88">
            <v>71711.86</v>
          </cell>
          <cell r="H88">
            <v>59266</v>
          </cell>
          <cell r="I88">
            <v>59266</v>
          </cell>
          <cell r="J88">
            <v>59266</v>
          </cell>
          <cell r="K88">
            <v>59266</v>
          </cell>
        </row>
        <row r="89">
          <cell r="A89">
            <v>623.20000000000005</v>
          </cell>
          <cell r="B89" t="str">
            <v>SUMINISTRO E INSTALACION DE RIELES</v>
          </cell>
          <cell r="C89" t="str">
            <v>M3</v>
          </cell>
          <cell r="D89">
            <v>49871</v>
          </cell>
          <cell r="E89">
            <v>49871</v>
          </cell>
          <cell r="F89">
            <v>54858.1</v>
          </cell>
          <cell r="G89">
            <v>60343.91</v>
          </cell>
          <cell r="H89">
            <v>49871</v>
          </cell>
          <cell r="I89">
            <v>49871</v>
          </cell>
          <cell r="J89">
            <v>49871</v>
          </cell>
          <cell r="K89">
            <v>49871</v>
          </cell>
        </row>
        <row r="90">
          <cell r="A90">
            <v>630.29999999999995</v>
          </cell>
          <cell r="B90" t="str">
            <v>CONCRETO CLASE C</v>
          </cell>
          <cell r="C90" t="str">
            <v>M3</v>
          </cell>
          <cell r="D90">
            <v>279236</v>
          </cell>
          <cell r="E90">
            <v>294531</v>
          </cell>
          <cell r="F90">
            <v>289946.8</v>
          </cell>
          <cell r="G90">
            <v>318941.48000000004</v>
          </cell>
          <cell r="H90">
            <v>285754</v>
          </cell>
          <cell r="I90">
            <v>267211</v>
          </cell>
          <cell r="J90">
            <v>270488</v>
          </cell>
          <cell r="K90">
            <v>213438</v>
          </cell>
        </row>
        <row r="91">
          <cell r="A91">
            <v>630.4</v>
          </cell>
          <cell r="B91" t="str">
            <v>CONCRETO CLASE D</v>
          </cell>
          <cell r="C91" t="str">
            <v>M3</v>
          </cell>
          <cell r="D91">
            <v>261647</v>
          </cell>
          <cell r="E91">
            <v>281102</v>
          </cell>
          <cell r="F91">
            <v>268925.8</v>
          </cell>
          <cell r="G91">
            <v>295818.38</v>
          </cell>
          <cell r="H91">
            <v>265299</v>
          </cell>
          <cell r="I91">
            <v>250493</v>
          </cell>
          <cell r="J91">
            <v>252334</v>
          </cell>
          <cell r="K91">
            <v>197162</v>
          </cell>
          <cell r="L91">
            <v>341675</v>
          </cell>
        </row>
        <row r="92">
          <cell r="A92">
            <v>630.5</v>
          </cell>
          <cell r="B92" t="str">
            <v>CONCRETO CLASE E</v>
          </cell>
          <cell r="C92" t="str">
            <v>M3</v>
          </cell>
          <cell r="D92">
            <v>239651</v>
          </cell>
          <cell r="E92">
            <v>260692</v>
          </cell>
          <cell r="F92">
            <v>242756.8</v>
          </cell>
          <cell r="G92">
            <v>267032.48</v>
          </cell>
          <cell r="H92">
            <v>237037</v>
          </cell>
          <cell r="I92">
            <v>229927</v>
          </cell>
          <cell r="J92">
            <v>227491</v>
          </cell>
          <cell r="K92">
            <v>175738</v>
          </cell>
        </row>
        <row r="93">
          <cell r="A93">
            <v>630.6</v>
          </cell>
          <cell r="B93" t="str">
            <v>CONCRETO CLASE F</v>
          </cell>
          <cell r="C93" t="str">
            <v>M3</v>
          </cell>
          <cell r="D93">
            <v>214526</v>
          </cell>
          <cell r="E93">
            <v>219476</v>
          </cell>
          <cell r="F93">
            <v>218079.4</v>
          </cell>
          <cell r="G93">
            <v>239887.34000000003</v>
          </cell>
          <cell r="H93">
            <v>213901</v>
          </cell>
          <cell r="I93">
            <v>200318</v>
          </cell>
          <cell r="J93">
            <v>202628</v>
          </cell>
          <cell r="K93">
            <v>155789</v>
          </cell>
          <cell r="L93">
            <v>265172</v>
          </cell>
        </row>
        <row r="94">
          <cell r="A94">
            <v>630.70000000000005</v>
          </cell>
          <cell r="B94" t="str">
            <v xml:space="preserve">CONCRETO CLASE G </v>
          </cell>
          <cell r="C94" t="str">
            <v>M3</v>
          </cell>
          <cell r="D94">
            <v>203415</v>
          </cell>
          <cell r="E94">
            <v>232154</v>
          </cell>
          <cell r="F94">
            <v>207572.2</v>
          </cell>
          <cell r="G94">
            <v>228329.42000000004</v>
          </cell>
          <cell r="H94">
            <v>191391</v>
          </cell>
          <cell r="I94">
            <v>202790</v>
          </cell>
          <cell r="J94">
            <v>186902</v>
          </cell>
          <cell r="K94">
            <v>137452</v>
          </cell>
        </row>
        <row r="95">
          <cell r="A95">
            <v>630.12</v>
          </cell>
          <cell r="B95" t="str">
            <v>CONCRETO CLASE G (BASES)</v>
          </cell>
          <cell r="C95" t="str">
            <v>M3</v>
          </cell>
          <cell r="D95">
            <v>190278</v>
          </cell>
          <cell r="E95">
            <v>213015</v>
          </cell>
          <cell r="F95">
            <v>194562.5</v>
          </cell>
          <cell r="G95">
            <v>214018.75000000003</v>
          </cell>
          <cell r="H95">
            <v>180440</v>
          </cell>
          <cell r="I95">
            <v>188474</v>
          </cell>
          <cell r="J95">
            <v>175647</v>
          </cell>
          <cell r="K95">
            <v>130090</v>
          </cell>
        </row>
        <row r="96">
          <cell r="A96">
            <v>630.13</v>
          </cell>
          <cell r="B96" t="str">
            <v>CONCRETO CLASE G (ELEVACIONES)</v>
          </cell>
          <cell r="C96" t="str">
            <v>M3</v>
          </cell>
          <cell r="D96">
            <v>203415</v>
          </cell>
          <cell r="E96">
            <v>232154</v>
          </cell>
          <cell r="F96">
            <v>207572.2</v>
          </cell>
          <cell r="G96">
            <v>228329.42000000004</v>
          </cell>
          <cell r="H96">
            <v>191391</v>
          </cell>
          <cell r="I96">
            <v>202790</v>
          </cell>
          <cell r="J96">
            <v>186902</v>
          </cell>
          <cell r="K96">
            <v>137452</v>
          </cell>
        </row>
        <row r="97">
          <cell r="A97">
            <v>630.15</v>
          </cell>
          <cell r="B97" t="str">
            <v>Sum y coloc bolsacretos clase E y hierro 1/2</v>
          </cell>
          <cell r="C97" t="str">
            <v>M3</v>
          </cell>
          <cell r="D97">
            <v>203415</v>
          </cell>
          <cell r="E97">
            <v>232154</v>
          </cell>
          <cell r="F97">
            <v>207572.2</v>
          </cell>
          <cell r="G97">
            <v>228329.42000000004</v>
          </cell>
          <cell r="H97">
            <v>191391</v>
          </cell>
          <cell r="I97">
            <v>202790</v>
          </cell>
          <cell r="J97">
            <v>186902</v>
          </cell>
          <cell r="K97">
            <v>137452</v>
          </cell>
        </row>
        <row r="98">
          <cell r="A98">
            <v>630.16</v>
          </cell>
          <cell r="B98" t="str">
            <v>Sum y coloc pentápodos clase E</v>
          </cell>
          <cell r="C98" t="str">
            <v>M3</v>
          </cell>
          <cell r="D98">
            <v>203415</v>
          </cell>
          <cell r="E98">
            <v>232154</v>
          </cell>
          <cell r="F98">
            <v>207572.2</v>
          </cell>
          <cell r="G98">
            <v>228329.42000000004</v>
          </cell>
          <cell r="H98">
            <v>191391</v>
          </cell>
          <cell r="I98">
            <v>202790</v>
          </cell>
          <cell r="J98">
            <v>186902</v>
          </cell>
          <cell r="K98">
            <v>137452</v>
          </cell>
        </row>
        <row r="99">
          <cell r="A99">
            <v>632</v>
          </cell>
          <cell r="B99" t="str">
            <v>BARANDA EN CONCRETO</v>
          </cell>
          <cell r="C99" t="str">
            <v>ML</v>
          </cell>
          <cell r="D99">
            <v>149763</v>
          </cell>
          <cell r="F99">
            <v>0</v>
          </cell>
          <cell r="G99">
            <v>0</v>
          </cell>
        </row>
        <row r="100">
          <cell r="A100">
            <v>632.1</v>
          </cell>
          <cell r="B100" t="str">
            <v>BaRANDA metalica tubular</v>
          </cell>
          <cell r="C100" t="str">
            <v>m</v>
          </cell>
          <cell r="L100">
            <v>126659</v>
          </cell>
        </row>
        <row r="101">
          <cell r="A101">
            <v>632.20000000000005</v>
          </cell>
          <cell r="B101" t="str">
            <v>Desisntalación BARANDA EN CONCRETO</v>
          </cell>
          <cell r="C101" t="str">
            <v>ML</v>
          </cell>
          <cell r="D101">
            <v>149763</v>
          </cell>
          <cell r="F101">
            <v>0</v>
          </cell>
          <cell r="G101">
            <v>0</v>
          </cell>
        </row>
        <row r="102">
          <cell r="A102">
            <v>632.29999999999995</v>
          </cell>
          <cell r="B102" t="str">
            <v>Sum Inst baranda tub hierro galvan d=2" y platina</v>
          </cell>
          <cell r="C102" t="str">
            <v>Ml</v>
          </cell>
          <cell r="L102">
            <v>126659</v>
          </cell>
        </row>
        <row r="103">
          <cell r="A103">
            <v>632.4</v>
          </cell>
          <cell r="B103" t="str">
            <v>Sum e inst tub hierro galvan d=2"</v>
          </cell>
          <cell r="C103" t="str">
            <v>Ml</v>
          </cell>
          <cell r="L103">
            <v>9027</v>
          </cell>
        </row>
        <row r="104">
          <cell r="A104">
            <v>640.1</v>
          </cell>
          <cell r="B104" t="str">
            <v>ACERO DE REFUERZO GRADO 37</v>
          </cell>
          <cell r="C104" t="str">
            <v>KG</v>
          </cell>
          <cell r="D104">
            <v>2449</v>
          </cell>
          <cell r="E104">
            <v>1517</v>
          </cell>
          <cell r="F104">
            <v>1977.8</v>
          </cell>
          <cell r="G104">
            <v>2175.58</v>
          </cell>
          <cell r="H104">
            <v>1717</v>
          </cell>
          <cell r="I104">
            <v>2006</v>
          </cell>
          <cell r="J104">
            <v>2261</v>
          </cell>
          <cell r="K104">
            <v>1461</v>
          </cell>
        </row>
        <row r="105">
          <cell r="A105">
            <v>640.29999999999995</v>
          </cell>
          <cell r="B105" t="str">
            <v>ACERO DE REFUERZO GRADO 60</v>
          </cell>
          <cell r="C105" t="str">
            <v>KG</v>
          </cell>
          <cell r="D105">
            <v>2586</v>
          </cell>
          <cell r="E105">
            <v>1517</v>
          </cell>
          <cell r="F105">
            <v>2427.6999999999998</v>
          </cell>
          <cell r="G105">
            <v>2670.47</v>
          </cell>
          <cell r="H105">
            <v>1957</v>
          </cell>
          <cell r="I105">
            <v>2142</v>
          </cell>
          <cell r="J105">
            <v>2534</v>
          </cell>
          <cell r="K105">
            <v>1461</v>
          </cell>
          <cell r="L105">
            <v>1757</v>
          </cell>
        </row>
        <row r="106">
          <cell r="A106">
            <v>646</v>
          </cell>
          <cell r="B106" t="str">
            <v>ANCLAJES O TIEBACKS</v>
          </cell>
          <cell r="C106" t="str">
            <v>ML</v>
          </cell>
          <cell r="D106">
            <v>170000</v>
          </cell>
          <cell r="E106">
            <v>170000</v>
          </cell>
          <cell r="F106">
            <v>187000</v>
          </cell>
          <cell r="G106">
            <v>205700.00000000003</v>
          </cell>
          <cell r="H106">
            <v>170000</v>
          </cell>
          <cell r="I106">
            <v>170000</v>
          </cell>
          <cell r="J106">
            <v>170000</v>
          </cell>
          <cell r="K106">
            <v>170000</v>
          </cell>
        </row>
        <row r="107">
          <cell r="A107">
            <v>660.1</v>
          </cell>
          <cell r="B107" t="str">
            <v>Tubería de concreto simple 450 mm</v>
          </cell>
          <cell r="C107" t="str">
            <v>ml</v>
          </cell>
          <cell r="L107">
            <v>16038</v>
          </cell>
        </row>
        <row r="108">
          <cell r="A108">
            <v>660.2</v>
          </cell>
          <cell r="B108" t="str">
            <v>TUBERIA DE CONCRETO SIMPLE DIAM = 600 mm</v>
          </cell>
          <cell r="C108" t="str">
            <v>M</v>
          </cell>
          <cell r="D108">
            <v>128505</v>
          </cell>
          <cell r="E108">
            <v>167497</v>
          </cell>
          <cell r="F108">
            <v>182777.1</v>
          </cell>
          <cell r="G108">
            <v>201054.81000000003</v>
          </cell>
          <cell r="H108">
            <v>176424</v>
          </cell>
          <cell r="I108">
            <v>171799</v>
          </cell>
          <cell r="J108">
            <v>153108</v>
          </cell>
          <cell r="K108">
            <v>112584</v>
          </cell>
        </row>
        <row r="109">
          <cell r="A109">
            <v>661</v>
          </cell>
          <cell r="B109" t="str">
            <v>TUBERIA CONCRETO REFORZADO DIAM = 900 mm</v>
          </cell>
          <cell r="C109" t="str">
            <v>M</v>
          </cell>
          <cell r="D109">
            <v>146874</v>
          </cell>
          <cell r="E109">
            <v>172251</v>
          </cell>
          <cell r="F109">
            <v>190800.5</v>
          </cell>
          <cell r="G109">
            <v>209880.55000000002</v>
          </cell>
          <cell r="H109">
            <v>190497</v>
          </cell>
          <cell r="I109">
            <v>219374</v>
          </cell>
          <cell r="J109">
            <v>233284</v>
          </cell>
          <cell r="K109">
            <v>150657</v>
          </cell>
        </row>
        <row r="110">
          <cell r="A110">
            <v>670.2</v>
          </cell>
          <cell r="B110" t="str">
            <v>DISIPADORES DE ENERGIA EN CONCRETO CICLP</v>
          </cell>
          <cell r="C110" t="str">
            <v>M3</v>
          </cell>
          <cell r="D110">
            <v>214496</v>
          </cell>
          <cell r="E110">
            <v>245929</v>
          </cell>
          <cell r="F110">
            <v>223802.7</v>
          </cell>
          <cell r="G110">
            <v>246182.97000000003</v>
          </cell>
          <cell r="H110">
            <v>201408</v>
          </cell>
          <cell r="I110">
            <v>206788</v>
          </cell>
          <cell r="J110">
            <v>189996</v>
          </cell>
          <cell r="K110">
            <v>154080</v>
          </cell>
        </row>
        <row r="111">
          <cell r="A111">
            <v>671</v>
          </cell>
          <cell r="B111" t="str">
            <v>CUNETAS REVESTIDAS EN EN CONCRETO</v>
          </cell>
          <cell r="C111" t="str">
            <v>M3</v>
          </cell>
          <cell r="D111">
            <v>237792</v>
          </cell>
          <cell r="E111">
            <v>251430</v>
          </cell>
          <cell r="F111">
            <v>253119.9</v>
          </cell>
          <cell r="G111">
            <v>278431.89</v>
          </cell>
          <cell r="H111">
            <v>239418</v>
          </cell>
          <cell r="I111">
            <v>218622</v>
          </cell>
          <cell r="J111">
            <v>229263</v>
          </cell>
          <cell r="K111">
            <v>183771</v>
          </cell>
          <cell r="L111">
            <v>363313</v>
          </cell>
        </row>
        <row r="112">
          <cell r="A112">
            <v>671.2</v>
          </cell>
          <cell r="B112" t="str">
            <v>Limpieza de Cunetas</v>
          </cell>
          <cell r="C112" t="str">
            <v>ML</v>
          </cell>
          <cell r="L112">
            <v>523</v>
          </cell>
        </row>
        <row r="113">
          <cell r="A113">
            <v>672</v>
          </cell>
          <cell r="B113" t="str">
            <v>BORDILLOS (H=0.40 m)</v>
          </cell>
          <cell r="C113" t="str">
            <v>M</v>
          </cell>
          <cell r="D113">
            <v>19432</v>
          </cell>
          <cell r="E113">
            <v>20543</v>
          </cell>
          <cell r="F113">
            <v>19295.099999999999</v>
          </cell>
          <cell r="G113">
            <v>21224.61</v>
          </cell>
          <cell r="H113">
            <v>18902</v>
          </cell>
          <cell r="I113">
            <v>18426</v>
          </cell>
          <cell r="J113">
            <v>17502</v>
          </cell>
          <cell r="K113">
            <v>13841</v>
          </cell>
          <cell r="L113">
            <v>29059</v>
          </cell>
        </row>
        <row r="114">
          <cell r="A114">
            <v>673</v>
          </cell>
          <cell r="B114" t="str">
            <v>MATERIAL FILTRANTE</v>
          </cell>
          <cell r="C114" t="str">
            <v>M3</v>
          </cell>
          <cell r="D114">
            <v>53643</v>
          </cell>
          <cell r="E114">
            <v>28752</v>
          </cell>
          <cell r="F114">
            <v>45012</v>
          </cell>
          <cell r="G114">
            <v>49513.200000000004</v>
          </cell>
          <cell r="H114">
            <v>47076</v>
          </cell>
          <cell r="I114">
            <v>42042</v>
          </cell>
          <cell r="J114">
            <v>44295</v>
          </cell>
          <cell r="K114">
            <v>26138</v>
          </cell>
          <cell r="L114">
            <v>49823</v>
          </cell>
        </row>
        <row r="115">
          <cell r="A115">
            <v>673.1</v>
          </cell>
          <cell r="B115" t="str">
            <v>DREN HORIZONTAL DE 1 A 10 M</v>
          </cell>
          <cell r="C115" t="str">
            <v>ML</v>
          </cell>
          <cell r="D115">
            <v>10100</v>
          </cell>
          <cell r="E115">
            <v>10100</v>
          </cell>
          <cell r="F115">
            <v>11110</v>
          </cell>
          <cell r="G115">
            <v>12221.000000000002</v>
          </cell>
          <cell r="H115">
            <v>10100</v>
          </cell>
          <cell r="I115">
            <v>10100</v>
          </cell>
          <cell r="J115">
            <v>10100</v>
          </cell>
          <cell r="K115">
            <v>10100</v>
          </cell>
        </row>
        <row r="116">
          <cell r="A116">
            <v>674.1</v>
          </cell>
          <cell r="B116" t="str">
            <v>Nivelación y reconstrucción de pozos de inspección</v>
          </cell>
          <cell r="C116" t="str">
            <v>U</v>
          </cell>
          <cell r="G116">
            <v>0</v>
          </cell>
          <cell r="K116">
            <v>0</v>
          </cell>
        </row>
        <row r="117">
          <cell r="A117">
            <v>674.2</v>
          </cell>
          <cell r="B117" t="str">
            <v>Nivelación y reconstrucción de sumideros</v>
          </cell>
          <cell r="C117" t="str">
            <v>U</v>
          </cell>
          <cell r="G117">
            <v>0</v>
          </cell>
          <cell r="K117">
            <v>0</v>
          </cell>
        </row>
        <row r="118">
          <cell r="A118">
            <v>674.3</v>
          </cell>
          <cell r="B118" t="str">
            <v>Nivelación y reconstrucción de cajas de válvulas de la EAAB</v>
          </cell>
          <cell r="C118" t="str">
            <v>U</v>
          </cell>
          <cell r="G118">
            <v>0</v>
          </cell>
          <cell r="K118">
            <v>0</v>
          </cell>
        </row>
        <row r="119">
          <cell r="A119">
            <v>674.4</v>
          </cell>
          <cell r="B119" t="str">
            <v>Nivelación y reconstrucción de cajas de energía de CODENSA</v>
          </cell>
          <cell r="C119" t="str">
            <v>U</v>
          </cell>
          <cell r="G119">
            <v>0</v>
          </cell>
          <cell r="K119">
            <v>0</v>
          </cell>
        </row>
        <row r="120">
          <cell r="A120">
            <v>674.5</v>
          </cell>
          <cell r="B120" t="str">
            <v>Nivelación y reconstrucción de cajas de la ETB</v>
          </cell>
          <cell r="C120" t="str">
            <v>U</v>
          </cell>
          <cell r="G120">
            <v>0</v>
          </cell>
          <cell r="K120">
            <v>0</v>
          </cell>
        </row>
        <row r="121">
          <cell r="A121">
            <v>674.6</v>
          </cell>
          <cell r="B121" t="str">
            <v>Reubicación de postes de CODENSA</v>
          </cell>
          <cell r="C121" t="str">
            <v>U</v>
          </cell>
          <cell r="G121">
            <v>0</v>
          </cell>
        </row>
        <row r="122">
          <cell r="A122">
            <v>681.1</v>
          </cell>
          <cell r="B122" t="str">
            <v>GAVIONES</v>
          </cell>
          <cell r="C122" t="str">
            <v>M3</v>
          </cell>
          <cell r="D122">
            <v>64592</v>
          </cell>
          <cell r="E122">
            <v>62409</v>
          </cell>
          <cell r="F122">
            <v>64017.8</v>
          </cell>
          <cell r="G122">
            <v>70419.58</v>
          </cell>
          <cell r="H122">
            <v>59158</v>
          </cell>
          <cell r="I122">
            <v>59474</v>
          </cell>
          <cell r="J122">
            <v>61987</v>
          </cell>
          <cell r="K122">
            <v>56797</v>
          </cell>
          <cell r="L122">
            <v>69159</v>
          </cell>
        </row>
        <row r="123">
          <cell r="A123">
            <v>681.2</v>
          </cell>
          <cell r="B123" t="str">
            <v>GAVIONES malla calibre 12</v>
          </cell>
          <cell r="C123" t="str">
            <v>M3</v>
          </cell>
          <cell r="D123">
            <v>64592</v>
          </cell>
          <cell r="E123">
            <v>62409</v>
          </cell>
          <cell r="F123">
            <v>64017.8</v>
          </cell>
          <cell r="G123">
            <v>70419.58</v>
          </cell>
          <cell r="H123">
            <v>59158</v>
          </cell>
          <cell r="I123">
            <v>59474</v>
          </cell>
          <cell r="J123">
            <v>61987</v>
          </cell>
          <cell r="K123">
            <v>56797</v>
          </cell>
          <cell r="L123">
            <v>76521</v>
          </cell>
        </row>
        <row r="124">
          <cell r="A124">
            <v>681.3</v>
          </cell>
          <cell r="B124" t="str">
            <v>Retiro de gaviones fallados</v>
          </cell>
          <cell r="C124" t="str">
            <v>m3</v>
          </cell>
          <cell r="L124">
            <v>8707</v>
          </cell>
        </row>
        <row r="125">
          <cell r="A125">
            <v>683</v>
          </cell>
          <cell r="B125" t="str">
            <v>Bolsacretos</v>
          </cell>
          <cell r="C125" t="str">
            <v>M3</v>
          </cell>
          <cell r="D125">
            <v>64592</v>
          </cell>
          <cell r="E125">
            <v>62409</v>
          </cell>
          <cell r="F125">
            <v>64017.8</v>
          </cell>
          <cell r="G125">
            <v>70419.58</v>
          </cell>
          <cell r="H125">
            <v>59158</v>
          </cell>
          <cell r="I125">
            <v>59474</v>
          </cell>
          <cell r="J125">
            <v>61987</v>
          </cell>
          <cell r="K125">
            <v>56797</v>
          </cell>
          <cell r="L125">
            <v>270212</v>
          </cell>
        </row>
        <row r="126">
          <cell r="A126">
            <v>683.2</v>
          </cell>
          <cell r="B126" t="str">
            <v>Bolsacretos Clase E</v>
          </cell>
          <cell r="C126" t="str">
            <v>M3</v>
          </cell>
          <cell r="D126">
            <v>64592</v>
          </cell>
          <cell r="E126">
            <v>62409</v>
          </cell>
          <cell r="F126">
            <v>64017.8</v>
          </cell>
          <cell r="G126">
            <v>70419.58</v>
          </cell>
          <cell r="H126">
            <v>59158</v>
          </cell>
          <cell r="I126">
            <v>59474</v>
          </cell>
          <cell r="J126">
            <v>61987</v>
          </cell>
          <cell r="K126">
            <v>56797</v>
          </cell>
        </row>
        <row r="127">
          <cell r="A127">
            <v>700.1</v>
          </cell>
          <cell r="B127" t="str">
            <v>LINEA DE DEMARCACION</v>
          </cell>
          <cell r="C127" t="str">
            <v>M</v>
          </cell>
          <cell r="D127">
            <v>620</v>
          </cell>
          <cell r="E127">
            <v>758</v>
          </cell>
          <cell r="F127">
            <v>629.20000000000005</v>
          </cell>
          <cell r="G127">
            <v>692.12000000000012</v>
          </cell>
          <cell r="H127">
            <v>688</v>
          </cell>
          <cell r="I127">
            <v>650</v>
          </cell>
          <cell r="J127">
            <v>706</v>
          </cell>
          <cell r="K127">
            <v>797</v>
          </cell>
        </row>
        <row r="128">
          <cell r="A128">
            <v>700.2</v>
          </cell>
          <cell r="B128" t="str">
            <v>MARCA VIAL</v>
          </cell>
          <cell r="C128" t="str">
            <v>M2</v>
          </cell>
          <cell r="D128">
            <v>10602</v>
          </cell>
          <cell r="E128">
            <v>13055</v>
          </cell>
          <cell r="F128">
            <v>11539</v>
          </cell>
          <cell r="G128">
            <v>12692.900000000001</v>
          </cell>
          <cell r="H128">
            <v>10656</v>
          </cell>
          <cell r="I128">
            <v>9929</v>
          </cell>
          <cell r="J128">
            <v>11011</v>
          </cell>
          <cell r="K128">
            <v>11092</v>
          </cell>
        </row>
        <row r="129">
          <cell r="A129">
            <v>701</v>
          </cell>
          <cell r="B129" t="str">
            <v>TACHA REFLECTIVA</v>
          </cell>
          <cell r="C129" t="str">
            <v>U</v>
          </cell>
          <cell r="D129">
            <v>10871</v>
          </cell>
          <cell r="E129">
            <v>10214</v>
          </cell>
          <cell r="F129">
            <v>9696.5</v>
          </cell>
          <cell r="G129">
            <v>10666.150000000001</v>
          </cell>
          <cell r="H129">
            <v>8087</v>
          </cell>
          <cell r="I129">
            <v>8758</v>
          </cell>
          <cell r="J129">
            <v>9450</v>
          </cell>
          <cell r="K129">
            <v>10274</v>
          </cell>
        </row>
        <row r="130">
          <cell r="A130">
            <v>710.1</v>
          </cell>
          <cell r="B130" t="str">
            <v>SEÑAL DE TRANSITO</v>
          </cell>
          <cell r="C130" t="str">
            <v>U</v>
          </cell>
          <cell r="D130">
            <v>136206</v>
          </cell>
          <cell r="E130">
            <v>108973</v>
          </cell>
          <cell r="F130">
            <v>90410.1</v>
          </cell>
          <cell r="G130">
            <v>99451.110000000015</v>
          </cell>
          <cell r="H130">
            <v>115436</v>
          </cell>
          <cell r="I130">
            <v>135715</v>
          </cell>
          <cell r="J130">
            <v>116936</v>
          </cell>
          <cell r="K130">
            <v>121453</v>
          </cell>
        </row>
        <row r="131">
          <cell r="A131">
            <v>711.1</v>
          </cell>
          <cell r="B131" t="str">
            <v>Aislamiento con cinta de peligro de la zona verde</v>
          </cell>
          <cell r="C131" t="str">
            <v>ml</v>
          </cell>
          <cell r="L131">
            <v>193</v>
          </cell>
        </row>
        <row r="132">
          <cell r="A132">
            <v>720</v>
          </cell>
          <cell r="B132" t="str">
            <v>POSTE DE KILOMETRAJE (MOJON)</v>
          </cell>
          <cell r="C132" t="str">
            <v>U</v>
          </cell>
          <cell r="D132">
            <v>67523</v>
          </cell>
          <cell r="E132">
            <v>71059</v>
          </cell>
          <cell r="F132">
            <v>58834.6</v>
          </cell>
          <cell r="G132">
            <v>64718.060000000005</v>
          </cell>
          <cell r="H132">
            <v>55920</v>
          </cell>
          <cell r="I132">
            <v>56476</v>
          </cell>
          <cell r="J132">
            <v>55156</v>
          </cell>
          <cell r="K132">
            <v>53075</v>
          </cell>
        </row>
        <row r="133">
          <cell r="A133">
            <v>730.1</v>
          </cell>
          <cell r="B133" t="str">
            <v>DEFENSA METALICA - CORREA SIMPLE</v>
          </cell>
          <cell r="C133" t="str">
            <v>M</v>
          </cell>
          <cell r="D133">
            <v>115865</v>
          </cell>
          <cell r="E133">
            <v>89369</v>
          </cell>
          <cell r="F133">
            <v>81757.5</v>
          </cell>
          <cell r="G133">
            <v>89933.25</v>
          </cell>
          <cell r="H133">
            <v>104683</v>
          </cell>
          <cell r="I133">
            <v>101349</v>
          </cell>
          <cell r="J133">
            <v>81770</v>
          </cell>
          <cell r="K133">
            <v>102996</v>
          </cell>
          <cell r="L133">
            <v>88000</v>
          </cell>
        </row>
        <row r="134">
          <cell r="A134">
            <v>730.2</v>
          </cell>
          <cell r="B134" t="str">
            <v>SECCION FINAL - DEFENSA METALICA</v>
          </cell>
          <cell r="C134" t="str">
            <v>U</v>
          </cell>
          <cell r="D134">
            <v>54925</v>
          </cell>
          <cell r="E134">
            <v>37375</v>
          </cell>
          <cell r="F134">
            <v>52731.8</v>
          </cell>
          <cell r="G134">
            <v>58004.98000000001</v>
          </cell>
          <cell r="H134">
            <v>36238</v>
          </cell>
          <cell r="I134">
            <v>37375</v>
          </cell>
          <cell r="J134">
            <v>36400</v>
          </cell>
          <cell r="K134">
            <v>30550</v>
          </cell>
        </row>
        <row r="135">
          <cell r="A135">
            <v>740</v>
          </cell>
          <cell r="B135" t="str">
            <v>CAPTAFAROS</v>
          </cell>
          <cell r="C135" t="str">
            <v>U</v>
          </cell>
          <cell r="D135">
            <v>9672</v>
          </cell>
          <cell r="E135">
            <v>9491</v>
          </cell>
          <cell r="F135">
            <v>7003.7</v>
          </cell>
          <cell r="G135">
            <v>7704.0700000000006</v>
          </cell>
          <cell r="H135">
            <v>6062</v>
          </cell>
          <cell r="I135">
            <v>7374</v>
          </cell>
          <cell r="J135">
            <v>8657</v>
          </cell>
          <cell r="K135">
            <v>7202</v>
          </cell>
        </row>
        <row r="136">
          <cell r="A136">
            <v>741</v>
          </cell>
          <cell r="B136" t="str">
            <v>PINTURA DE MUROS</v>
          </cell>
          <cell r="C136" t="str">
            <v>M2</v>
          </cell>
          <cell r="F136">
            <v>0</v>
          </cell>
          <cell r="G136">
            <v>0</v>
          </cell>
        </row>
        <row r="137">
          <cell r="A137">
            <v>810.3</v>
          </cell>
          <cell r="B137" t="str">
            <v>EMPRADIZACION CON BLOQUES DE CESPED</v>
          </cell>
          <cell r="C137" t="str">
            <v>M2</v>
          </cell>
          <cell r="D137">
            <v>4758</v>
          </cell>
          <cell r="E137">
            <v>6691</v>
          </cell>
          <cell r="F137">
            <v>6091.8</v>
          </cell>
          <cell r="G137">
            <v>6700.9800000000005</v>
          </cell>
          <cell r="H137">
            <v>6703</v>
          </cell>
          <cell r="I137">
            <v>7365</v>
          </cell>
          <cell r="J137">
            <v>6507</v>
          </cell>
          <cell r="K137">
            <v>5300</v>
          </cell>
          <cell r="L137">
            <v>8745</v>
          </cell>
        </row>
        <row r="138">
          <cell r="A138">
            <v>810.4</v>
          </cell>
          <cell r="B138" t="str">
            <v>EMPRADIZACION CON TIERRA ORG Y SEMILLAS</v>
          </cell>
          <cell r="C138" t="str">
            <v>M2</v>
          </cell>
          <cell r="D138">
            <v>6176</v>
          </cell>
          <cell r="E138">
            <v>6592</v>
          </cell>
          <cell r="F138">
            <v>6978.4</v>
          </cell>
          <cell r="G138">
            <v>7676.24</v>
          </cell>
          <cell r="H138">
            <v>6553</v>
          </cell>
          <cell r="I138">
            <v>4957</v>
          </cell>
          <cell r="J138">
            <v>7748</v>
          </cell>
          <cell r="K138">
            <v>11570</v>
          </cell>
        </row>
        <row r="139">
          <cell r="A139">
            <v>810.5</v>
          </cell>
          <cell r="B139" t="str">
            <v>Suministro y riego del separador (6 meses)</v>
          </cell>
          <cell r="L139">
            <v>7497</v>
          </cell>
        </row>
        <row r="140">
          <cell r="A140">
            <v>810.6</v>
          </cell>
          <cell r="B140" t="str">
            <v>Suministro y aplicación de tierra para sangrado</v>
          </cell>
          <cell r="L140">
            <v>26484</v>
          </cell>
        </row>
        <row r="141">
          <cell r="A141">
            <v>810.7</v>
          </cell>
          <cell r="B141" t="str">
            <v>Empradiz con hiedra</v>
          </cell>
          <cell r="C141" t="str">
            <v>M2</v>
          </cell>
          <cell r="L141">
            <v>9600</v>
          </cell>
        </row>
        <row r="142">
          <cell r="A142">
            <v>810.8</v>
          </cell>
          <cell r="B142" t="str">
            <v>Riego empradiz y árboles</v>
          </cell>
          <cell r="C142" t="str">
            <v>m2</v>
          </cell>
          <cell r="L142">
            <v>68</v>
          </cell>
        </row>
        <row r="143">
          <cell r="A143">
            <v>811.1</v>
          </cell>
          <cell r="B143" t="str">
            <v>Guayacán</v>
          </cell>
          <cell r="C143" t="str">
            <v>U</v>
          </cell>
          <cell r="L143">
            <v>15000</v>
          </cell>
        </row>
        <row r="144">
          <cell r="A144">
            <v>811.2</v>
          </cell>
          <cell r="B144" t="str">
            <v>Pimiento</v>
          </cell>
          <cell r="L144">
            <v>15000</v>
          </cell>
        </row>
        <row r="145">
          <cell r="A145">
            <v>811.3</v>
          </cell>
          <cell r="B145" t="str">
            <v>Caucho Sabanero</v>
          </cell>
          <cell r="L145">
            <v>20000</v>
          </cell>
        </row>
        <row r="146">
          <cell r="A146">
            <v>811.4</v>
          </cell>
          <cell r="B146" t="str">
            <v>Tierra negra abonada</v>
          </cell>
          <cell r="L146">
            <v>18000</v>
          </cell>
        </row>
        <row r="147">
          <cell r="A147">
            <v>811.5</v>
          </cell>
          <cell r="B147" t="str">
            <v>Magnolio</v>
          </cell>
          <cell r="L147">
            <v>20000</v>
          </cell>
        </row>
        <row r="148">
          <cell r="A148">
            <v>811.6</v>
          </cell>
          <cell r="B148" t="str">
            <v>Calesierro</v>
          </cell>
          <cell r="L148">
            <v>9000</v>
          </cell>
        </row>
        <row r="149">
          <cell r="A149">
            <v>811.7</v>
          </cell>
          <cell r="B149" t="str">
            <v>Dividivi</v>
          </cell>
          <cell r="L149">
            <v>4500</v>
          </cell>
        </row>
        <row r="150">
          <cell r="A150">
            <v>820.1</v>
          </cell>
          <cell r="B150" t="str">
            <v>GEOTEXTIL PARA FILTROS</v>
          </cell>
          <cell r="C150" t="str">
            <v>M2</v>
          </cell>
          <cell r="D150">
            <v>3799</v>
          </cell>
          <cell r="E150">
            <v>1863</v>
          </cell>
          <cell r="F150">
            <v>3935.8</v>
          </cell>
          <cell r="G150">
            <v>4329.38</v>
          </cell>
          <cell r="H150">
            <v>2656</v>
          </cell>
          <cell r="I150">
            <v>2596</v>
          </cell>
          <cell r="J150">
            <v>3578</v>
          </cell>
          <cell r="K150">
            <v>1963</v>
          </cell>
          <cell r="L150">
            <v>2520</v>
          </cell>
        </row>
        <row r="151">
          <cell r="A151">
            <v>820.2</v>
          </cell>
          <cell r="B151" t="str">
            <v>Geotextil tejido</v>
          </cell>
          <cell r="L151">
            <v>3412</v>
          </cell>
        </row>
        <row r="152">
          <cell r="A152">
            <v>820.3</v>
          </cell>
          <cell r="B152" t="str">
            <v>GEOMALLA BX 1100</v>
          </cell>
          <cell r="L152">
            <v>16264</v>
          </cell>
        </row>
        <row r="153">
          <cell r="A153">
            <v>900.1</v>
          </cell>
          <cell r="B153" t="str">
            <v>TRANS MAT - EXPLAN (100 - 1000M)</v>
          </cell>
          <cell r="C153" t="str">
            <v>M3xES</v>
          </cell>
          <cell r="D153">
            <v>650</v>
          </cell>
          <cell r="E153">
            <v>628</v>
          </cell>
          <cell r="F153">
            <v>572</v>
          </cell>
          <cell r="G153">
            <v>629.20000000000005</v>
          </cell>
          <cell r="H153">
            <v>650</v>
          </cell>
          <cell r="I153">
            <v>533</v>
          </cell>
          <cell r="J153">
            <v>572</v>
          </cell>
          <cell r="K153">
            <v>520</v>
          </cell>
        </row>
        <row r="154">
          <cell r="A154">
            <v>900.2</v>
          </cell>
          <cell r="B154" t="str">
            <v>TRANS MAT - EXPLAN (MAS DE - 1000M)</v>
          </cell>
          <cell r="C154" t="str">
            <v>M3xKM</v>
          </cell>
          <cell r="D154">
            <v>723</v>
          </cell>
          <cell r="E154">
            <v>698</v>
          </cell>
          <cell r="F154">
            <v>634.70000000000005</v>
          </cell>
          <cell r="G154">
            <v>698.17000000000007</v>
          </cell>
          <cell r="H154">
            <v>723</v>
          </cell>
          <cell r="I154">
            <v>593</v>
          </cell>
          <cell r="J154">
            <v>636</v>
          </cell>
          <cell r="K154">
            <v>577</v>
          </cell>
          <cell r="L154">
            <v>756</v>
          </cell>
        </row>
        <row r="155">
          <cell r="A155">
            <v>900.3</v>
          </cell>
          <cell r="B155" t="str">
            <v>TRANS MATERIALES PROV. DE DERRUMBES</v>
          </cell>
          <cell r="C155" t="str">
            <v>M3xKM</v>
          </cell>
          <cell r="D155">
            <v>723</v>
          </cell>
          <cell r="E155">
            <v>698</v>
          </cell>
          <cell r="F155">
            <v>634.70000000000005</v>
          </cell>
          <cell r="G155">
            <v>698.17000000000007</v>
          </cell>
          <cell r="H155">
            <v>723</v>
          </cell>
          <cell r="I155">
            <v>593</v>
          </cell>
          <cell r="J155">
            <v>636</v>
          </cell>
          <cell r="K155">
            <v>577</v>
          </cell>
          <cell r="L155">
            <v>813</v>
          </cell>
        </row>
        <row r="156">
          <cell r="F156">
            <v>0</v>
          </cell>
          <cell r="G156">
            <v>0</v>
          </cell>
        </row>
        <row r="157">
          <cell r="A157">
            <v>2000</v>
          </cell>
          <cell r="B157" t="str">
            <v>LIMPIEZA CALZADA EXISTENTE</v>
          </cell>
          <cell r="C157" t="str">
            <v>HA</v>
          </cell>
          <cell r="D157">
            <v>32468</v>
          </cell>
          <cell r="E157">
            <v>37271</v>
          </cell>
          <cell r="F157">
            <v>38209.599999999999</v>
          </cell>
          <cell r="G157">
            <v>42030.560000000005</v>
          </cell>
          <cell r="H157">
            <v>35556</v>
          </cell>
          <cell r="I157">
            <v>28812</v>
          </cell>
          <cell r="J157">
            <v>31985</v>
          </cell>
          <cell r="K157">
            <v>35718</v>
          </cell>
        </row>
        <row r="158">
          <cell r="A158">
            <v>2021</v>
          </cell>
          <cell r="B158" t="str">
            <v>DEMOLICIONES CONCRETO CICLOPEO</v>
          </cell>
          <cell r="C158" t="str">
            <v>M3</v>
          </cell>
          <cell r="D158">
            <v>18834</v>
          </cell>
          <cell r="E158">
            <v>16485</v>
          </cell>
          <cell r="F158">
            <v>16424.099999999999</v>
          </cell>
          <cell r="G158">
            <v>18066.509999999998</v>
          </cell>
          <cell r="H158">
            <v>19404</v>
          </cell>
          <cell r="I158">
            <v>15544</v>
          </cell>
          <cell r="J158">
            <v>18268</v>
          </cell>
          <cell r="K158">
            <v>17859</v>
          </cell>
        </row>
        <row r="159">
          <cell r="A159">
            <v>2022</v>
          </cell>
          <cell r="B159" t="str">
            <v>DEMOLICIONES DE MAMPOSTERIA</v>
          </cell>
          <cell r="C159" t="str">
            <v>M3</v>
          </cell>
          <cell r="D159">
            <v>18287</v>
          </cell>
          <cell r="E159">
            <v>24322</v>
          </cell>
          <cell r="F159">
            <v>21754.7</v>
          </cell>
          <cell r="G159">
            <v>23930.170000000002</v>
          </cell>
          <cell r="H159">
            <v>17644</v>
          </cell>
          <cell r="I159">
            <v>15690</v>
          </cell>
          <cell r="J159">
            <v>15707</v>
          </cell>
          <cell r="K159">
            <v>17203</v>
          </cell>
        </row>
        <row r="160">
          <cell r="A160">
            <v>2490</v>
          </cell>
          <cell r="B160" t="str">
            <v>EXT. COMP. CAPA ROD. - ASFALTO NATURAL</v>
          </cell>
          <cell r="C160" t="str">
            <v>M3</v>
          </cell>
          <cell r="D160">
            <v>128184</v>
          </cell>
          <cell r="F160">
            <v>123653.2</v>
          </cell>
          <cell r="G160">
            <v>136018.52000000002</v>
          </cell>
          <cell r="I160">
            <v>186061</v>
          </cell>
          <cell r="J160">
            <v>97000</v>
          </cell>
        </row>
        <row r="161">
          <cell r="A161">
            <v>2600</v>
          </cell>
          <cell r="B161" t="str">
            <v>RIEGO DE SELLO - ASFALTO LIQUIDO</v>
          </cell>
          <cell r="C161" t="str">
            <v>M2</v>
          </cell>
          <cell r="D161">
            <v>954</v>
          </cell>
          <cell r="E161">
            <v>878</v>
          </cell>
          <cell r="F161">
            <v>742.5</v>
          </cell>
          <cell r="G161">
            <v>816.75000000000011</v>
          </cell>
          <cell r="H161">
            <v>758</v>
          </cell>
          <cell r="I161">
            <v>698</v>
          </cell>
          <cell r="J161">
            <v>883</v>
          </cell>
          <cell r="K161">
            <v>655</v>
          </cell>
        </row>
        <row r="162">
          <cell r="A162">
            <v>2610</v>
          </cell>
          <cell r="B162" t="str">
            <v>RIEGO SELLO - EMULSION</v>
          </cell>
          <cell r="C162" t="str">
            <v>M2</v>
          </cell>
          <cell r="D162">
            <v>1119</v>
          </cell>
          <cell r="E162">
            <v>1573</v>
          </cell>
          <cell r="F162">
            <v>1312.3</v>
          </cell>
          <cell r="G162">
            <v>1443.53</v>
          </cell>
          <cell r="H162">
            <v>907</v>
          </cell>
          <cell r="I162">
            <v>776</v>
          </cell>
          <cell r="J162">
            <v>844</v>
          </cell>
          <cell r="K162">
            <v>680</v>
          </cell>
        </row>
        <row r="163">
          <cell r="A163">
            <v>2630</v>
          </cell>
          <cell r="B163" t="str">
            <v>SELLO FISURAS &gt; 3MM - EMULSION Y ARENA</v>
          </cell>
          <cell r="C163" t="str">
            <v>M</v>
          </cell>
          <cell r="D163">
            <v>153</v>
          </cell>
          <cell r="E163">
            <v>120</v>
          </cell>
          <cell r="F163">
            <v>143</v>
          </cell>
          <cell r="G163">
            <v>157.30000000000001</v>
          </cell>
          <cell r="H163">
            <v>113</v>
          </cell>
          <cell r="I163">
            <v>104</v>
          </cell>
          <cell r="J163">
            <v>96</v>
          </cell>
          <cell r="K163">
            <v>81</v>
          </cell>
        </row>
        <row r="164">
          <cell r="A164">
            <v>2640</v>
          </cell>
          <cell r="B164" t="str">
            <v>SELLO FISURAS &gt;3MM - EMULSION ASFALTIC</v>
          </cell>
          <cell r="C164" t="str">
            <v>M</v>
          </cell>
          <cell r="D164">
            <v>117</v>
          </cell>
          <cell r="E164">
            <v>181</v>
          </cell>
          <cell r="F164">
            <v>154</v>
          </cell>
          <cell r="G164">
            <v>169.4</v>
          </cell>
          <cell r="H164">
            <v>111</v>
          </cell>
          <cell r="I164">
            <v>98</v>
          </cell>
          <cell r="J164">
            <v>99</v>
          </cell>
          <cell r="K164">
            <v>111</v>
          </cell>
        </row>
        <row r="165">
          <cell r="A165">
            <v>3111</v>
          </cell>
          <cell r="B165" t="str">
            <v>BACHEO - CARRETERAS EN AFIRMADO</v>
          </cell>
          <cell r="C165" t="str">
            <v>M3</v>
          </cell>
          <cell r="D165">
            <v>28373</v>
          </cell>
          <cell r="E165">
            <v>50981</v>
          </cell>
          <cell r="F165">
            <v>41206</v>
          </cell>
          <cell r="G165">
            <v>45326.600000000006</v>
          </cell>
          <cell r="H165">
            <v>50801</v>
          </cell>
          <cell r="I165">
            <v>44896</v>
          </cell>
          <cell r="J165">
            <v>31470</v>
          </cell>
          <cell r="K165">
            <v>33248</v>
          </cell>
        </row>
        <row r="166">
          <cell r="A166">
            <v>3340</v>
          </cell>
          <cell r="B166" t="str">
            <v>SELLO FISURAS &lt; 3MM - EMULSION ASFALTIC</v>
          </cell>
          <cell r="C166" t="str">
            <v>M</v>
          </cell>
          <cell r="D166">
            <v>75</v>
          </cell>
          <cell r="E166">
            <v>94</v>
          </cell>
          <cell r="F166">
            <v>82.5</v>
          </cell>
          <cell r="G166">
            <v>90.750000000000014</v>
          </cell>
          <cell r="H166">
            <v>74</v>
          </cell>
          <cell r="I166">
            <v>60</v>
          </cell>
          <cell r="J166">
            <v>72</v>
          </cell>
          <cell r="K166">
            <v>72</v>
          </cell>
        </row>
        <row r="167">
          <cell r="A167">
            <v>4180</v>
          </cell>
          <cell r="B167" t="str">
            <v>CONFORMACION MANUAL CUNETAS</v>
          </cell>
          <cell r="C167" t="str">
            <v>M</v>
          </cell>
          <cell r="D167">
            <v>515</v>
          </cell>
          <cell r="E167">
            <v>763</v>
          </cell>
          <cell r="F167">
            <v>679.8</v>
          </cell>
          <cell r="G167">
            <v>747.78</v>
          </cell>
          <cell r="H167">
            <v>489</v>
          </cell>
          <cell r="I167">
            <v>450</v>
          </cell>
          <cell r="J167">
            <v>438</v>
          </cell>
          <cell r="K167">
            <v>515</v>
          </cell>
        </row>
        <row r="168">
          <cell r="A168">
            <v>4260</v>
          </cell>
          <cell r="B168" t="str">
            <v>LIMPIEZA CUNETA CON MOTONIVELADORA</v>
          </cell>
          <cell r="C168" t="str">
            <v>M</v>
          </cell>
          <cell r="D168">
            <v>98</v>
          </cell>
          <cell r="E168">
            <v>108</v>
          </cell>
          <cell r="F168">
            <v>113.3</v>
          </cell>
          <cell r="G168">
            <v>124.63000000000001</v>
          </cell>
          <cell r="H168">
            <v>108</v>
          </cell>
          <cell r="I168">
            <v>87</v>
          </cell>
          <cell r="J168">
            <v>98</v>
          </cell>
          <cell r="K168">
            <v>108</v>
          </cell>
        </row>
        <row r="169">
          <cell r="A169">
            <v>4300</v>
          </cell>
          <cell r="B169" t="str">
            <v>ZANJAS CORONACION EN CONCRETO</v>
          </cell>
          <cell r="C169" t="str">
            <v>M3</v>
          </cell>
          <cell r="D169">
            <v>209346</v>
          </cell>
          <cell r="E169">
            <v>212238</v>
          </cell>
          <cell r="F169">
            <v>221831.5</v>
          </cell>
          <cell r="G169">
            <v>244014.65000000002</v>
          </cell>
          <cell r="H169">
            <v>213935</v>
          </cell>
          <cell r="I169">
            <v>187175</v>
          </cell>
          <cell r="J169">
            <v>196443</v>
          </cell>
          <cell r="K169">
            <v>169120</v>
          </cell>
        </row>
        <row r="170">
          <cell r="A170">
            <v>4310</v>
          </cell>
          <cell r="B170" t="str">
            <v>ZANJAS DE CORONACION EN MAMPOSTERIA</v>
          </cell>
          <cell r="C170" t="str">
            <v>M3</v>
          </cell>
          <cell r="D170">
            <v>123666</v>
          </cell>
          <cell r="E170">
            <v>121546</v>
          </cell>
          <cell r="F170">
            <v>144047.20000000001</v>
          </cell>
          <cell r="G170">
            <v>158451.92000000001</v>
          </cell>
          <cell r="H170">
            <v>125529</v>
          </cell>
          <cell r="I170">
            <v>111691</v>
          </cell>
          <cell r="J170">
            <v>117728</v>
          </cell>
          <cell r="K170">
            <v>102892</v>
          </cell>
        </row>
        <row r="171">
          <cell r="A171">
            <v>4360</v>
          </cell>
          <cell r="B171" t="str">
            <v>LIMPIEZA CANALES EN TIERRA</v>
          </cell>
          <cell r="C171" t="str">
            <v>M</v>
          </cell>
          <cell r="D171">
            <v>1030</v>
          </cell>
          <cell r="E171">
            <v>1528</v>
          </cell>
          <cell r="F171">
            <v>1358.5</v>
          </cell>
          <cell r="G171">
            <v>1494.3500000000001</v>
          </cell>
          <cell r="H171">
            <v>978</v>
          </cell>
          <cell r="I171">
            <v>900</v>
          </cell>
          <cell r="J171">
            <v>875</v>
          </cell>
          <cell r="K171">
            <v>1030</v>
          </cell>
        </row>
        <row r="172">
          <cell r="A172">
            <v>4560</v>
          </cell>
          <cell r="B172" t="str">
            <v>DRENES HORIZONTALES TUBERIA 2"</v>
          </cell>
          <cell r="C172" t="str">
            <v>M</v>
          </cell>
          <cell r="D172">
            <v>63144</v>
          </cell>
          <cell r="E172">
            <v>66400</v>
          </cell>
          <cell r="F172">
            <v>73068.600000000006</v>
          </cell>
          <cell r="G172">
            <v>80375.460000000006</v>
          </cell>
          <cell r="H172">
            <v>67144</v>
          </cell>
          <cell r="I172">
            <v>64475</v>
          </cell>
          <cell r="J172">
            <v>63826</v>
          </cell>
          <cell r="K172">
            <v>62975</v>
          </cell>
        </row>
        <row r="173">
          <cell r="A173">
            <v>4860</v>
          </cell>
          <cell r="B173" t="str">
            <v>SUPERESTRUCTURAS PONTONES</v>
          </cell>
          <cell r="C173" t="str">
            <v>M3</v>
          </cell>
          <cell r="D173">
            <v>538616</v>
          </cell>
          <cell r="E173">
            <v>608491</v>
          </cell>
          <cell r="F173">
            <v>580783.5</v>
          </cell>
          <cell r="G173">
            <v>638861.85000000009</v>
          </cell>
          <cell r="H173">
            <v>503646</v>
          </cell>
          <cell r="I173">
            <v>685118</v>
          </cell>
          <cell r="J173">
            <v>511905</v>
          </cell>
          <cell r="K173">
            <v>335221</v>
          </cell>
        </row>
        <row r="174">
          <cell r="A174">
            <v>4880</v>
          </cell>
          <cell r="B174" t="str">
            <v>ALCANTARILLA DE CAJON</v>
          </cell>
          <cell r="C174" t="str">
            <v>M3</v>
          </cell>
          <cell r="D174">
            <v>318682</v>
          </cell>
          <cell r="E174">
            <v>364536</v>
          </cell>
          <cell r="F174">
            <v>321745.59999999998</v>
          </cell>
          <cell r="G174">
            <v>353920.16</v>
          </cell>
          <cell r="H174">
            <v>310804</v>
          </cell>
          <cell r="I174">
            <v>314379</v>
          </cell>
          <cell r="J174">
            <v>298178</v>
          </cell>
          <cell r="K174">
            <v>227071</v>
          </cell>
        </row>
        <row r="175">
          <cell r="A175">
            <v>4960</v>
          </cell>
          <cell r="B175" t="str">
            <v>LIMPIEZA OBRAS AREA &lt; = 0.62 M2</v>
          </cell>
          <cell r="C175" t="str">
            <v>M</v>
          </cell>
          <cell r="D175">
            <v>3432</v>
          </cell>
          <cell r="E175">
            <v>5090</v>
          </cell>
          <cell r="F175">
            <v>4529.8</v>
          </cell>
          <cell r="G175">
            <v>4982.7800000000007</v>
          </cell>
          <cell r="H175">
            <v>3260</v>
          </cell>
          <cell r="I175">
            <v>2999</v>
          </cell>
          <cell r="J175">
            <v>2917</v>
          </cell>
          <cell r="K175">
            <v>3432</v>
          </cell>
        </row>
        <row r="176">
          <cell r="A176">
            <v>4970</v>
          </cell>
          <cell r="B176" t="str">
            <v>LIMPIEZA OBRAS AREA &gt; 0.60 M2</v>
          </cell>
          <cell r="C176" t="str">
            <v>M3</v>
          </cell>
          <cell r="D176">
            <v>5148</v>
          </cell>
          <cell r="E176">
            <v>7635</v>
          </cell>
          <cell r="F176">
            <v>6795.8</v>
          </cell>
          <cell r="G176">
            <v>7475.380000000001</v>
          </cell>
          <cell r="H176">
            <v>4891</v>
          </cell>
          <cell r="I176">
            <v>4499</v>
          </cell>
          <cell r="J176">
            <v>4376</v>
          </cell>
          <cell r="K176">
            <v>5148</v>
          </cell>
        </row>
        <row r="177">
          <cell r="A177">
            <v>6006</v>
          </cell>
          <cell r="B177" t="str">
            <v>EXCAVACION MECANICA DESCOLES</v>
          </cell>
          <cell r="C177" t="str">
            <v>M3</v>
          </cell>
          <cell r="D177">
            <v>2470</v>
          </cell>
          <cell r="E177">
            <v>2275</v>
          </cell>
          <cell r="F177">
            <v>2502.5</v>
          </cell>
          <cell r="G177">
            <v>2752.75</v>
          </cell>
          <cell r="H177">
            <v>2275</v>
          </cell>
          <cell r="I177">
            <v>2275</v>
          </cell>
          <cell r="J177">
            <v>2275</v>
          </cell>
          <cell r="K177">
            <v>2925</v>
          </cell>
        </row>
        <row r="178">
          <cell r="A178">
            <v>7108</v>
          </cell>
          <cell r="B178" t="str">
            <v>SEÑALIZACION TEMPORAL</v>
          </cell>
          <cell r="C178" t="str">
            <v>SEÑAL</v>
          </cell>
          <cell r="D178">
            <v>108388</v>
          </cell>
          <cell r="E178">
            <v>98043</v>
          </cell>
          <cell r="F178">
            <v>90412.3</v>
          </cell>
          <cell r="G178">
            <v>99453.530000000013</v>
          </cell>
          <cell r="H178">
            <v>102627</v>
          </cell>
          <cell r="I178">
            <v>105278</v>
          </cell>
          <cell r="J178">
            <v>148143</v>
          </cell>
          <cell r="K178">
            <v>128213</v>
          </cell>
        </row>
        <row r="179">
          <cell r="A179">
            <v>7150</v>
          </cell>
          <cell r="B179" t="str">
            <v>CORTE TALUDES PARA AMPLIACION</v>
          </cell>
          <cell r="C179" t="str">
            <v>M3</v>
          </cell>
          <cell r="D179">
            <v>1268</v>
          </cell>
          <cell r="E179">
            <v>1754</v>
          </cell>
          <cell r="F179">
            <v>1844.7</v>
          </cell>
          <cell r="G179">
            <v>2029.1700000000003</v>
          </cell>
          <cell r="H179">
            <v>1522</v>
          </cell>
          <cell r="I179">
            <v>1451</v>
          </cell>
          <cell r="J179">
            <v>1643</v>
          </cell>
          <cell r="K179">
            <v>1658</v>
          </cell>
        </row>
        <row r="180">
          <cell r="A180">
            <v>7210</v>
          </cell>
          <cell r="B180" t="str">
            <v>RELLENO DE SOCAVACIONES EN TERRAPLENES</v>
          </cell>
          <cell r="C180" t="str">
            <v>M3</v>
          </cell>
          <cell r="D180">
            <v>20549</v>
          </cell>
          <cell r="E180">
            <v>18870</v>
          </cell>
          <cell r="F180">
            <v>22547.8</v>
          </cell>
          <cell r="G180">
            <v>24802.58</v>
          </cell>
          <cell r="H180">
            <v>25871</v>
          </cell>
          <cell r="I180">
            <v>32163</v>
          </cell>
          <cell r="J180">
            <v>18474</v>
          </cell>
          <cell r="K180">
            <v>20549</v>
          </cell>
        </row>
        <row r="181">
          <cell r="A181">
            <v>7304</v>
          </cell>
          <cell r="B181" t="str">
            <v>DEFENSA METALICA - CORREA DOBLE</v>
          </cell>
          <cell r="C181" t="str">
            <v>M</v>
          </cell>
          <cell r="D181">
            <v>203941</v>
          </cell>
          <cell r="E181">
            <v>153282</v>
          </cell>
          <cell r="F181">
            <v>132926.20000000001</v>
          </cell>
          <cell r="G181">
            <v>146218.82000000004</v>
          </cell>
          <cell r="H181">
            <v>186820</v>
          </cell>
          <cell r="I181">
            <v>179382</v>
          </cell>
          <cell r="J181">
            <v>144516</v>
          </cell>
          <cell r="K181">
            <v>184660</v>
          </cell>
        </row>
        <row r="182">
          <cell r="A182">
            <v>7360</v>
          </cell>
          <cell r="B182" t="str">
            <v>ROCERIA Y DESMONTE MANUAL</v>
          </cell>
          <cell r="C182" t="str">
            <v>Ha</v>
          </cell>
          <cell r="D182">
            <v>233188</v>
          </cell>
          <cell r="E182">
            <v>305418</v>
          </cell>
          <cell r="F182">
            <v>286608.3</v>
          </cell>
          <cell r="G182">
            <v>315269.13</v>
          </cell>
          <cell r="H182">
            <v>229151</v>
          </cell>
          <cell r="I182">
            <v>203055</v>
          </cell>
          <cell r="J182">
            <v>225388</v>
          </cell>
          <cell r="K182">
            <v>213460</v>
          </cell>
        </row>
        <row r="183">
          <cell r="A183">
            <v>7370</v>
          </cell>
          <cell r="B183" t="str">
            <v>ROCERIA Y DESMONTE MECANICO</v>
          </cell>
          <cell r="C183" t="str">
            <v>Ha</v>
          </cell>
          <cell r="D183">
            <v>175500</v>
          </cell>
          <cell r="E183">
            <v>170658</v>
          </cell>
          <cell r="F183">
            <v>163735</v>
          </cell>
          <cell r="G183">
            <v>180108.5</v>
          </cell>
          <cell r="H183">
            <v>174038</v>
          </cell>
          <cell r="I183">
            <v>139315</v>
          </cell>
          <cell r="J183">
            <v>151613</v>
          </cell>
          <cell r="K183">
            <v>143000</v>
          </cell>
        </row>
        <row r="184">
          <cell r="A184">
            <v>7390</v>
          </cell>
          <cell r="B184" t="str">
            <v>PODA,CORTE,RETIRO DE ARBOLES</v>
          </cell>
          <cell r="C184" t="str">
            <v>U</v>
          </cell>
          <cell r="D184">
            <v>17537</v>
          </cell>
          <cell r="E184">
            <v>17615</v>
          </cell>
          <cell r="F184">
            <v>15998.4</v>
          </cell>
          <cell r="G184">
            <v>17598.240000000002</v>
          </cell>
          <cell r="H184">
            <v>17473</v>
          </cell>
          <cell r="I184">
            <v>14450</v>
          </cell>
          <cell r="J184">
            <v>15395</v>
          </cell>
          <cell r="K184">
            <v>14287</v>
          </cell>
        </row>
        <row r="185">
          <cell r="A185">
            <v>7700</v>
          </cell>
          <cell r="B185" t="str">
            <v>INDICADORES ALINEAMINETO</v>
          </cell>
          <cell r="C185" t="str">
            <v>U</v>
          </cell>
          <cell r="D185">
            <v>85053</v>
          </cell>
          <cell r="E185">
            <v>110063</v>
          </cell>
          <cell r="F185">
            <v>100381.6</v>
          </cell>
          <cell r="G185">
            <v>110419.76000000001</v>
          </cell>
          <cell r="H185">
            <v>119113</v>
          </cell>
          <cell r="I185">
            <v>125761</v>
          </cell>
          <cell r="J185">
            <v>118613</v>
          </cell>
          <cell r="K185">
            <v>117410</v>
          </cell>
        </row>
        <row r="186">
          <cell r="A186">
            <v>7750</v>
          </cell>
          <cell r="B186" t="str">
            <v>PINTURA - RENOVACION INDICACIONES MOJON</v>
          </cell>
          <cell r="C186" t="str">
            <v>U</v>
          </cell>
          <cell r="D186">
            <v>7076</v>
          </cell>
          <cell r="E186">
            <v>9991</v>
          </cell>
          <cell r="F186">
            <v>6774.9</v>
          </cell>
          <cell r="G186">
            <v>7452.39</v>
          </cell>
          <cell r="H186">
            <v>8524</v>
          </cell>
          <cell r="I186">
            <v>9902</v>
          </cell>
          <cell r="J186">
            <v>9442</v>
          </cell>
          <cell r="K186">
            <v>7398</v>
          </cell>
        </row>
        <row r="187">
          <cell r="A187">
            <v>7780</v>
          </cell>
          <cell r="B187" t="str">
            <v>LIMPIEZA DE SEÑALES Y MOJONES</v>
          </cell>
          <cell r="C187" t="str">
            <v>U</v>
          </cell>
          <cell r="D187">
            <v>4585</v>
          </cell>
          <cell r="E187">
            <v>6665</v>
          </cell>
          <cell r="F187">
            <v>5041.3</v>
          </cell>
          <cell r="G187">
            <v>5545.43</v>
          </cell>
          <cell r="H187">
            <v>4913</v>
          </cell>
          <cell r="I187">
            <v>5273</v>
          </cell>
          <cell r="J187">
            <v>3825</v>
          </cell>
          <cell r="K187">
            <v>4623</v>
          </cell>
        </row>
        <row r="188">
          <cell r="A188">
            <v>7860</v>
          </cell>
          <cell r="B188" t="str">
            <v>LIMPIEZA DEFENSA METALICA</v>
          </cell>
          <cell r="C188" t="str">
            <v>M</v>
          </cell>
          <cell r="D188">
            <v>2188</v>
          </cell>
          <cell r="E188">
            <v>1875</v>
          </cell>
          <cell r="F188">
            <v>1552.1</v>
          </cell>
          <cell r="G188">
            <v>1707.31</v>
          </cell>
          <cell r="H188">
            <v>1538</v>
          </cell>
          <cell r="I188">
            <v>1663</v>
          </cell>
          <cell r="J188">
            <v>1183</v>
          </cell>
          <cell r="K188">
            <v>1752</v>
          </cell>
        </row>
        <row r="189">
          <cell r="A189">
            <v>7900</v>
          </cell>
          <cell r="B189" t="str">
            <v>RETIRO CERCAS - ZONAS LATERALES</v>
          </cell>
          <cell r="C189" t="str">
            <v>M</v>
          </cell>
          <cell r="D189">
            <v>772</v>
          </cell>
          <cell r="E189">
            <v>1145</v>
          </cell>
          <cell r="F189">
            <v>1019.7</v>
          </cell>
          <cell r="G189">
            <v>1121.67</v>
          </cell>
          <cell r="H189">
            <v>733</v>
          </cell>
          <cell r="I189">
            <v>675</v>
          </cell>
          <cell r="J189">
            <v>657</v>
          </cell>
          <cell r="K189">
            <v>772</v>
          </cell>
        </row>
        <row r="190">
          <cell r="A190">
            <v>8150</v>
          </cell>
          <cell r="B190" t="str">
            <v>ARBORIZACION</v>
          </cell>
          <cell r="C190" t="str">
            <v>U</v>
          </cell>
          <cell r="D190">
            <v>10644</v>
          </cell>
          <cell r="E190">
            <v>12715</v>
          </cell>
          <cell r="F190">
            <v>13470.6</v>
          </cell>
          <cell r="G190">
            <v>14817.660000000002</v>
          </cell>
          <cell r="H190">
            <v>10158</v>
          </cell>
          <cell r="I190">
            <v>8702</v>
          </cell>
          <cell r="J190">
            <v>10568</v>
          </cell>
          <cell r="K190">
            <v>8288</v>
          </cell>
        </row>
        <row r="191">
          <cell r="A191">
            <v>9400</v>
          </cell>
          <cell r="B191" t="str">
            <v>INSPECCION VISUAL CARRETERAS</v>
          </cell>
          <cell r="C191" t="str">
            <v>KM</v>
          </cell>
          <cell r="D191">
            <v>33735</v>
          </cell>
          <cell r="E191">
            <v>29205</v>
          </cell>
          <cell r="F191">
            <v>22951.5</v>
          </cell>
          <cell r="G191">
            <v>25246.65</v>
          </cell>
          <cell r="H191">
            <v>21970</v>
          </cell>
          <cell r="I191">
            <v>24912</v>
          </cell>
          <cell r="J191">
            <v>32825</v>
          </cell>
          <cell r="K191">
            <v>19825</v>
          </cell>
        </row>
      </sheetData>
      <sheetData sheetId="5" refreshError="1"/>
      <sheetData sheetId="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 Prima"/>
      <sheetName val="PRECIOS ACTUALIZADOS FERRASA"/>
      <sheetName val="APU Expo Terrestre"/>
    </sheetNames>
    <sheetDataSet>
      <sheetData sheetId="0"/>
      <sheetData sheetId="1" refreshError="1">
        <row r="2">
          <cell r="A2">
            <v>2004</v>
          </cell>
          <cell r="B2" t="str">
            <v>ANGULO 1/8" X 1.1/2" X 6 MTS G-50</v>
          </cell>
          <cell r="C2" t="str">
            <v>UND</v>
          </cell>
          <cell r="D2">
            <v>11463</v>
          </cell>
        </row>
        <row r="3">
          <cell r="A3">
            <v>2005</v>
          </cell>
          <cell r="B3" t="str">
            <v>ANGULO 1/8" X 2" X 6 MTS G-50</v>
          </cell>
          <cell r="C3" t="str">
            <v>UND</v>
          </cell>
          <cell r="D3">
            <v>16350</v>
          </cell>
        </row>
        <row r="4">
          <cell r="A4">
            <v>2006</v>
          </cell>
          <cell r="B4" t="str">
            <v>ANGULO 1/8" X 1.3/4" X 6 MTS G-50</v>
          </cell>
          <cell r="C4" t="str">
            <v>UND</v>
          </cell>
          <cell r="D4">
            <v>14764</v>
          </cell>
        </row>
        <row r="5">
          <cell r="A5">
            <v>2007</v>
          </cell>
          <cell r="B5" t="str">
            <v>ANGULO 3/16" X 1.3/4" X 6 MTS G-50</v>
          </cell>
          <cell r="C5" t="str">
            <v>UND</v>
          </cell>
          <cell r="D5">
            <v>21599</v>
          </cell>
        </row>
        <row r="6">
          <cell r="A6">
            <v>2008</v>
          </cell>
          <cell r="B6" t="str">
            <v>ANGULO 3/16" X 1.1/2" X 6 MTS G-50</v>
          </cell>
          <cell r="C6" t="str">
            <v>UND</v>
          </cell>
          <cell r="D6">
            <v>17608</v>
          </cell>
        </row>
        <row r="7">
          <cell r="A7">
            <v>2009</v>
          </cell>
          <cell r="B7" t="str">
            <v>ANGULO 3/16" X 2" X 6 MTS G-50</v>
          </cell>
          <cell r="C7" t="str">
            <v>UND</v>
          </cell>
          <cell r="D7">
            <v>23845</v>
          </cell>
        </row>
        <row r="8">
          <cell r="A8">
            <v>2010</v>
          </cell>
          <cell r="B8" t="str">
            <v>ANGULO 3/16" X 2.1/2" X 6 MTS G-50</v>
          </cell>
          <cell r="C8" t="str">
            <v>UND</v>
          </cell>
          <cell r="D8">
            <v>31522</v>
          </cell>
        </row>
        <row r="9">
          <cell r="A9">
            <v>2012</v>
          </cell>
          <cell r="B9" t="str">
            <v>ANGULO 1/4" X 1.1/2" X 6 MTS G-50</v>
          </cell>
          <cell r="C9" t="str">
            <v>UND</v>
          </cell>
          <cell r="D9">
            <v>22891</v>
          </cell>
        </row>
        <row r="10">
          <cell r="A10">
            <v>2013</v>
          </cell>
          <cell r="B10" t="str">
            <v>ANGULO 1/4" X 2" X 6 MTS G-50</v>
          </cell>
          <cell r="C10" t="str">
            <v>UND</v>
          </cell>
          <cell r="D10">
            <v>32381</v>
          </cell>
        </row>
        <row r="11">
          <cell r="A11">
            <v>2014</v>
          </cell>
          <cell r="B11" t="str">
            <v>ANGULO 1/4" X 2.1/2" X 6 MTS G-50</v>
          </cell>
          <cell r="C11" t="str">
            <v>UND</v>
          </cell>
          <cell r="D11">
            <v>42412</v>
          </cell>
        </row>
        <row r="12">
          <cell r="A12">
            <v>2015</v>
          </cell>
          <cell r="B12" t="str">
            <v>ANGULO 1/4" X 3" X 6 MTS G-50</v>
          </cell>
          <cell r="C12" t="str">
            <v>UND</v>
          </cell>
          <cell r="D12">
            <v>51632</v>
          </cell>
        </row>
        <row r="13">
          <cell r="A13">
            <v>2016</v>
          </cell>
          <cell r="B13" t="str">
            <v>ANGULO 1/4" X 4" X 6 MTS G-50</v>
          </cell>
          <cell r="C13" t="str">
            <v>UND</v>
          </cell>
          <cell r="D13">
            <v>69855</v>
          </cell>
        </row>
        <row r="14">
          <cell r="A14">
            <v>2018</v>
          </cell>
          <cell r="B14" t="str">
            <v>ANGULO 5/16" X 3" X 6 MTS G-50</v>
          </cell>
          <cell r="C14" t="str">
            <v>UND</v>
          </cell>
          <cell r="D14">
            <v>62502</v>
          </cell>
        </row>
        <row r="15">
          <cell r="A15">
            <v>2019</v>
          </cell>
          <cell r="B15" t="str">
            <v>ANGULO 5/16" X 4" X 6 MTS G-50</v>
          </cell>
          <cell r="C15" t="str">
            <v>UND</v>
          </cell>
          <cell r="D15">
            <v>84824</v>
          </cell>
        </row>
        <row r="16">
          <cell r="A16">
            <v>2021</v>
          </cell>
          <cell r="B16" t="str">
            <v>ANGULO 3/8" X 3" X 6 MTS G-50</v>
          </cell>
          <cell r="C16" t="str">
            <v>UND</v>
          </cell>
          <cell r="D16">
            <v>74221</v>
          </cell>
        </row>
        <row r="17">
          <cell r="A17">
            <v>2022</v>
          </cell>
          <cell r="B17" t="str">
            <v>ANGULO 3/8" X 4" X 6 MTS G-50</v>
          </cell>
          <cell r="C17" t="str">
            <v>UND</v>
          </cell>
          <cell r="D17">
            <v>98961</v>
          </cell>
        </row>
        <row r="18">
          <cell r="A18">
            <v>2025</v>
          </cell>
          <cell r="B18" t="str">
            <v>ANGULO 1/2" X 3" X 6 MTS G-50</v>
          </cell>
          <cell r="C18" t="str">
            <v>UND</v>
          </cell>
          <cell r="D18">
            <v>98961</v>
          </cell>
        </row>
        <row r="19">
          <cell r="A19">
            <v>2026</v>
          </cell>
          <cell r="B19" t="str">
            <v>ANGULO 3/8" X 5" X 6 MTS G-50</v>
          </cell>
          <cell r="C19" t="str">
            <v>UND</v>
          </cell>
          <cell r="D19">
            <v>156388</v>
          </cell>
        </row>
        <row r="20">
          <cell r="A20">
            <v>2027</v>
          </cell>
          <cell r="B20" t="str">
            <v>ANGULO 1/2" X 4" X 6 MTS G-50</v>
          </cell>
          <cell r="C20" t="str">
            <v>UND</v>
          </cell>
          <cell r="D20">
            <v>131948</v>
          </cell>
        </row>
        <row r="21">
          <cell r="A21">
            <v>2029</v>
          </cell>
          <cell r="B21" t="str">
            <v>ANGULO 1/2" X 5" X 6 MTS G-50</v>
          </cell>
          <cell r="C21" t="str">
            <v>UND</v>
          </cell>
          <cell r="D21">
            <v>206148</v>
          </cell>
        </row>
        <row r="22">
          <cell r="A22">
            <v>2030</v>
          </cell>
          <cell r="B22" t="str">
            <v>ANGULO 5/8" X 6" X 6 MTS G-50</v>
          </cell>
          <cell r="C22" t="str">
            <v>UND</v>
          </cell>
          <cell r="D22">
            <v>324238</v>
          </cell>
        </row>
        <row r="23">
          <cell r="A23">
            <v>2011</v>
          </cell>
          <cell r="B23" t="str">
            <v>ANGULO 1/8" X 1.3/4" X 6 MTS A-36</v>
          </cell>
          <cell r="C23" t="str">
            <v>UND</v>
          </cell>
          <cell r="D23">
            <v>14495</v>
          </cell>
        </row>
        <row r="24">
          <cell r="A24">
            <v>2024</v>
          </cell>
          <cell r="B24" t="str">
            <v>ANGULO 3/8" X 6" X 6 MTS</v>
          </cell>
          <cell r="C24" t="str">
            <v>UND</v>
          </cell>
          <cell r="D24">
            <v>199039</v>
          </cell>
        </row>
        <row r="25">
          <cell r="A25">
            <v>2028</v>
          </cell>
          <cell r="B25" t="str">
            <v>ANGULO 1/2" X 6" X 6 MTS</v>
          </cell>
          <cell r="C25" t="str">
            <v>UND</v>
          </cell>
          <cell r="D25">
            <v>248429</v>
          </cell>
        </row>
        <row r="26">
          <cell r="A26">
            <v>2037</v>
          </cell>
          <cell r="B26" t="str">
            <v>ANGULO 19   X 2.5 MM X 6 MTS</v>
          </cell>
          <cell r="C26" t="str">
            <v>UND</v>
          </cell>
          <cell r="D26">
            <v>4545</v>
          </cell>
        </row>
        <row r="27">
          <cell r="A27">
            <v>2038</v>
          </cell>
          <cell r="B27" t="str">
            <v>ANGULO 25   X 2.5 MM X 6 MTS</v>
          </cell>
          <cell r="C27" t="str">
            <v>UND</v>
          </cell>
          <cell r="D27">
            <v>6069</v>
          </cell>
        </row>
        <row r="28">
          <cell r="A28">
            <v>2039</v>
          </cell>
          <cell r="B28" t="str">
            <v>ANGULO 38   X 2.5 MM X 6 MTS</v>
          </cell>
          <cell r="C28" t="str">
            <v>UND</v>
          </cell>
          <cell r="D28">
            <v>9364</v>
          </cell>
        </row>
        <row r="29">
          <cell r="A29">
            <v>2040</v>
          </cell>
          <cell r="B29" t="str">
            <v>ANGULO 1/8" X 3/4" (19X3MM)</v>
          </cell>
          <cell r="C29" t="str">
            <v>UND</v>
          </cell>
          <cell r="D29">
            <v>6129</v>
          </cell>
        </row>
        <row r="30">
          <cell r="A30">
            <v>2041</v>
          </cell>
          <cell r="B30" t="str">
            <v>ANGULO 1/8" X 1" (25X3MM)</v>
          </cell>
          <cell r="C30" t="str">
            <v>UND</v>
          </cell>
          <cell r="D30">
            <v>8320</v>
          </cell>
        </row>
        <row r="31">
          <cell r="A31">
            <v>2042</v>
          </cell>
          <cell r="B31" t="str">
            <v>ANGULO 1/8" X 1.1/2" X 6 MTS A-36</v>
          </cell>
          <cell r="C31" t="str">
            <v>UND</v>
          </cell>
          <cell r="D31">
            <v>12048</v>
          </cell>
        </row>
        <row r="32">
          <cell r="A32">
            <v>2043</v>
          </cell>
          <cell r="B32" t="str">
            <v>ANGULO 1/8" X 2" X 6 MTS A-36</v>
          </cell>
          <cell r="C32" t="str">
            <v>UND</v>
          </cell>
          <cell r="D32">
            <v>16350</v>
          </cell>
        </row>
        <row r="33">
          <cell r="A33">
            <v>2044</v>
          </cell>
          <cell r="B33" t="str">
            <v>ANGULO 3/16" X 1" (25X4.5MM)</v>
          </cell>
          <cell r="C33" t="str">
            <v>UND</v>
          </cell>
          <cell r="D33">
            <v>11649</v>
          </cell>
        </row>
        <row r="34">
          <cell r="A34">
            <v>2045</v>
          </cell>
          <cell r="B34" t="str">
            <v>ANGULO 3/16" X 1.1/2" X 6 MTS A-36</v>
          </cell>
          <cell r="C34" t="str">
            <v>UND</v>
          </cell>
          <cell r="D34">
            <v>17608</v>
          </cell>
        </row>
        <row r="35">
          <cell r="A35">
            <v>2046</v>
          </cell>
          <cell r="B35" t="str">
            <v>ANGULO 3/16" X 2" X 6 MTS A-36</v>
          </cell>
          <cell r="C35" t="str">
            <v>UND</v>
          </cell>
          <cell r="D35">
            <v>23845</v>
          </cell>
        </row>
        <row r="36">
          <cell r="A36">
            <v>2047</v>
          </cell>
          <cell r="B36" t="str">
            <v>ANGULO 1/4" X 1.1/2" X 6 MTS A-36</v>
          </cell>
          <cell r="C36" t="str">
            <v>UND</v>
          </cell>
          <cell r="D36">
            <v>22891</v>
          </cell>
        </row>
        <row r="37">
          <cell r="A37">
            <v>2048</v>
          </cell>
          <cell r="B37" t="str">
            <v>ANGULO 1/4" X 2" X 6 MTS A-36</v>
          </cell>
          <cell r="C37" t="str">
            <v>UND</v>
          </cell>
          <cell r="D37">
            <v>31792</v>
          </cell>
        </row>
        <row r="38">
          <cell r="A38">
            <v>2049</v>
          </cell>
          <cell r="B38" t="str">
            <v>ANGULO 30   X 3 MM X 6 MTS</v>
          </cell>
          <cell r="C38" t="str">
            <v>UND</v>
          </cell>
          <cell r="D38">
            <v>9770</v>
          </cell>
        </row>
        <row r="39">
          <cell r="A39">
            <v>2051</v>
          </cell>
          <cell r="B39" t="str">
            <v>ANGULO 30   X 4.5 MM X 6 MTS</v>
          </cell>
          <cell r="C39" t="str">
            <v>UND</v>
          </cell>
          <cell r="D39">
            <v>14253</v>
          </cell>
        </row>
        <row r="40">
          <cell r="A40">
            <v>2052</v>
          </cell>
          <cell r="B40" t="str">
            <v>ANGULO 38   X 4.5 MM X 6 MTS A-36</v>
          </cell>
          <cell r="C40" t="str">
            <v>UND</v>
          </cell>
          <cell r="D40">
            <v>16831</v>
          </cell>
        </row>
        <row r="41">
          <cell r="A41">
            <v>2053</v>
          </cell>
          <cell r="B41" t="str">
            <v>ANGULO 1/8" X 1.1/2" X 1.8 MTS A-36</v>
          </cell>
          <cell r="C41" t="str">
            <v>UND</v>
          </cell>
          <cell r="D41">
            <v>4131</v>
          </cell>
        </row>
        <row r="42">
          <cell r="A42">
            <v>2054</v>
          </cell>
          <cell r="B42" t="str">
            <v>ANGULO 3/16" X 1.1/2" X 1.8 MTS A-36</v>
          </cell>
          <cell r="C42" t="str">
            <v>UND</v>
          </cell>
          <cell r="D42">
            <v>6077</v>
          </cell>
        </row>
        <row r="43">
          <cell r="A43">
            <v>2055</v>
          </cell>
          <cell r="B43" t="str">
            <v>ANGULO 1/8" X 1.1/2" X 1.9 MTS A-36</v>
          </cell>
          <cell r="C43" t="str">
            <v>UND</v>
          </cell>
          <cell r="D43">
            <v>4362</v>
          </cell>
        </row>
        <row r="44">
          <cell r="A44">
            <v>2056</v>
          </cell>
          <cell r="B44" t="str">
            <v>ANGULO 3/16" X 1.1/2" X 1.9 MTS A-36</v>
          </cell>
          <cell r="C44" t="str">
            <v>UND</v>
          </cell>
          <cell r="D44">
            <v>6420</v>
          </cell>
        </row>
        <row r="45">
          <cell r="A45">
            <v>2059</v>
          </cell>
          <cell r="B45" t="str">
            <v>ANGULO 3/16" X 1.3/4" X 6 MTS</v>
          </cell>
          <cell r="C45" t="str">
            <v>UND</v>
          </cell>
          <cell r="D45">
            <v>21599</v>
          </cell>
        </row>
        <row r="46">
          <cell r="A46">
            <v>4001</v>
          </cell>
          <cell r="B46" t="str">
            <v>PLATINA 1/8"  X   1/2" X 6 MTS</v>
          </cell>
          <cell r="C46" t="str">
            <v>UND</v>
          </cell>
          <cell r="D46">
            <v>3204</v>
          </cell>
        </row>
        <row r="47">
          <cell r="A47">
            <v>4002</v>
          </cell>
          <cell r="B47" t="str">
            <v>PLATINA 1/8"  X   3/4" X 6 MTS</v>
          </cell>
          <cell r="C47" t="str">
            <v>UND</v>
          </cell>
          <cell r="D47">
            <v>4807</v>
          </cell>
        </row>
        <row r="48">
          <cell r="A48">
            <v>4003</v>
          </cell>
          <cell r="B48" t="str">
            <v>PLATINA 1/8"  X     1" X 6 MTS</v>
          </cell>
          <cell r="C48" t="str">
            <v>UND</v>
          </cell>
          <cell r="D48">
            <v>4029</v>
          </cell>
        </row>
        <row r="49">
          <cell r="A49">
            <v>4004</v>
          </cell>
          <cell r="B49" t="str">
            <v>PLATINA 1/8"  X 1.1/4" X 6 MTS</v>
          </cell>
          <cell r="C49" t="str">
            <v>UND</v>
          </cell>
          <cell r="D49">
            <v>5173</v>
          </cell>
        </row>
        <row r="50">
          <cell r="A50">
            <v>4005</v>
          </cell>
          <cell r="B50" t="str">
            <v>PLATINA 1/8"  X 1.1/2" X 6 MTS</v>
          </cell>
          <cell r="C50" t="str">
            <v>UND</v>
          </cell>
          <cell r="D50">
            <v>6350</v>
          </cell>
        </row>
        <row r="51">
          <cell r="A51">
            <v>4006</v>
          </cell>
          <cell r="B51" t="str">
            <v>PLATINA 1/8"  X     2" X 6 MTS</v>
          </cell>
          <cell r="C51" t="str">
            <v>UND</v>
          </cell>
          <cell r="D51">
            <v>8430</v>
          </cell>
        </row>
        <row r="52">
          <cell r="A52">
            <v>4007</v>
          </cell>
          <cell r="B52" t="str">
            <v>PLATINA 1/8"  X 2.1/2" X 6 MTS</v>
          </cell>
          <cell r="C52" t="str">
            <v>UND</v>
          </cell>
          <cell r="D52">
            <v>11042</v>
          </cell>
        </row>
        <row r="53">
          <cell r="A53">
            <v>4008</v>
          </cell>
          <cell r="B53" t="str">
            <v>PLATINA 1/8"  X     3" X 6 MTS</v>
          </cell>
          <cell r="C53" t="str">
            <v>UND</v>
          </cell>
          <cell r="D53">
            <v>13132</v>
          </cell>
        </row>
        <row r="54">
          <cell r="A54">
            <v>4010</v>
          </cell>
          <cell r="B54" t="str">
            <v>PLATINA 3/16" X   1/2" X 6 MTS</v>
          </cell>
          <cell r="C54" t="str">
            <v>UND</v>
          </cell>
          <cell r="D54">
            <v>4810</v>
          </cell>
        </row>
        <row r="55">
          <cell r="A55">
            <v>4011</v>
          </cell>
          <cell r="B55" t="str">
            <v>PLATINA 3/16" X   3/4" X 6 MTS</v>
          </cell>
          <cell r="C55" t="str">
            <v>UND</v>
          </cell>
          <cell r="D55">
            <v>4738</v>
          </cell>
        </row>
        <row r="56">
          <cell r="A56">
            <v>4012</v>
          </cell>
          <cell r="B56" t="str">
            <v>PLATINA 3/16" X     1" X 6 MTS</v>
          </cell>
          <cell r="C56" t="str">
            <v>UND</v>
          </cell>
          <cell r="D56">
            <v>6244</v>
          </cell>
        </row>
        <row r="57">
          <cell r="A57">
            <v>4013</v>
          </cell>
          <cell r="B57" t="str">
            <v>PLATINA 3/16" X 1.1/4" X 6 MTS</v>
          </cell>
          <cell r="C57" t="str">
            <v>UND</v>
          </cell>
          <cell r="D57">
            <v>7645</v>
          </cell>
        </row>
        <row r="58">
          <cell r="A58">
            <v>4014</v>
          </cell>
          <cell r="B58" t="str">
            <v>PLATINA 3/16" X 1.1/2" X 6 MTS</v>
          </cell>
          <cell r="C58" t="str">
            <v>UND</v>
          </cell>
          <cell r="D58">
            <v>9473</v>
          </cell>
        </row>
        <row r="59">
          <cell r="A59">
            <v>4015</v>
          </cell>
          <cell r="B59" t="str">
            <v>PLATINA 3/16" X     2" X 6 MTS</v>
          </cell>
          <cell r="C59" t="str">
            <v>UND</v>
          </cell>
          <cell r="D59">
            <v>12998</v>
          </cell>
        </row>
        <row r="60">
          <cell r="A60">
            <v>4016</v>
          </cell>
          <cell r="B60" t="str">
            <v>PLATINA 3/16" X 2.1/2" X 6 MTS</v>
          </cell>
          <cell r="C60" t="str">
            <v>UND</v>
          </cell>
          <cell r="D60">
            <v>16252</v>
          </cell>
        </row>
        <row r="61">
          <cell r="A61">
            <v>4017</v>
          </cell>
          <cell r="B61" t="str">
            <v>PLATINA 3/16" X     3" X 6 MTS</v>
          </cell>
          <cell r="C61" t="str">
            <v>UND</v>
          </cell>
          <cell r="D61">
            <v>20202</v>
          </cell>
        </row>
        <row r="62">
          <cell r="A62">
            <v>4019</v>
          </cell>
          <cell r="B62" t="str">
            <v>PLATINA 1/4"  X   1/2" X 6 MTS</v>
          </cell>
          <cell r="C62" t="str">
            <v>UND</v>
          </cell>
          <cell r="D62">
            <v>4317</v>
          </cell>
        </row>
        <row r="63">
          <cell r="A63">
            <v>4020</v>
          </cell>
          <cell r="B63" t="str">
            <v>PLATINA 1/4"  X   3/4" X 6 MTS</v>
          </cell>
          <cell r="C63" t="str">
            <v>UND</v>
          </cell>
          <cell r="D63">
            <v>6511</v>
          </cell>
        </row>
        <row r="64">
          <cell r="A64">
            <v>4021</v>
          </cell>
          <cell r="B64" t="str">
            <v>PLATINA 1/4"  X     1" X 6 MTS</v>
          </cell>
          <cell r="C64" t="str">
            <v>UND</v>
          </cell>
          <cell r="D64">
            <v>8446</v>
          </cell>
        </row>
        <row r="65">
          <cell r="A65">
            <v>4022</v>
          </cell>
          <cell r="B65" t="str">
            <v>PLATINA 1/4"  X 1.1/4" X 6 MTS</v>
          </cell>
          <cell r="C65" t="str">
            <v>UND</v>
          </cell>
          <cell r="D65">
            <v>10635</v>
          </cell>
        </row>
        <row r="66">
          <cell r="A66">
            <v>4023</v>
          </cell>
          <cell r="B66" t="str">
            <v>PLATINA 1/4"  X 1.1/2" X 6 MTS</v>
          </cell>
          <cell r="C66" t="str">
            <v>UND</v>
          </cell>
          <cell r="D66">
            <v>12998</v>
          </cell>
        </row>
        <row r="67">
          <cell r="A67">
            <v>4024</v>
          </cell>
          <cell r="B67" t="str">
            <v>PLATINA 1/4"  X     2" X 6 MTS</v>
          </cell>
          <cell r="C67" t="str">
            <v>UND</v>
          </cell>
          <cell r="D67">
            <v>16750</v>
          </cell>
        </row>
        <row r="68">
          <cell r="A68">
            <v>4025</v>
          </cell>
          <cell r="B68" t="str">
            <v>PLATINA 1/4"  X 2.1/2" X 6 MTS</v>
          </cell>
          <cell r="C68" t="str">
            <v>UND</v>
          </cell>
          <cell r="D68">
            <v>22806</v>
          </cell>
        </row>
        <row r="69">
          <cell r="A69">
            <v>4026</v>
          </cell>
          <cell r="B69" t="str">
            <v>PLATINA 1/4"  X     3" X 6 MTS</v>
          </cell>
          <cell r="C69" t="str">
            <v>UND</v>
          </cell>
          <cell r="D69">
            <v>27726</v>
          </cell>
        </row>
        <row r="70">
          <cell r="A70">
            <v>4028</v>
          </cell>
          <cell r="B70" t="str">
            <v>PLATINA 3/8"  X     1" X 6 MTS</v>
          </cell>
          <cell r="C70" t="str">
            <v>UND</v>
          </cell>
          <cell r="D70">
            <v>13654</v>
          </cell>
        </row>
        <row r="71">
          <cell r="A71">
            <v>4029</v>
          </cell>
          <cell r="B71" t="str">
            <v>PLATINA 3/8"  X 1.1/2" X 6 MTS</v>
          </cell>
          <cell r="C71" t="str">
            <v>UND</v>
          </cell>
          <cell r="D71">
            <v>20421</v>
          </cell>
        </row>
        <row r="72">
          <cell r="A72">
            <v>4030</v>
          </cell>
          <cell r="B72" t="str">
            <v>PLATINA 3/8"  X     2" X 6 MTS</v>
          </cell>
          <cell r="C72" t="str">
            <v>UND</v>
          </cell>
          <cell r="D72">
            <v>27224</v>
          </cell>
        </row>
        <row r="73">
          <cell r="A73">
            <v>4031</v>
          </cell>
          <cell r="B73" t="str">
            <v>PLATINA 3/8"  X 2.1/2" X 6 MTS</v>
          </cell>
          <cell r="C73" t="str">
            <v>UND</v>
          </cell>
          <cell r="D73">
            <v>35672</v>
          </cell>
        </row>
        <row r="74">
          <cell r="A74">
            <v>4032</v>
          </cell>
          <cell r="B74" t="str">
            <v>PLATINA 3/8"  X     3" X 6 MTS</v>
          </cell>
          <cell r="C74" t="str">
            <v>UND</v>
          </cell>
          <cell r="D74">
            <v>41737</v>
          </cell>
        </row>
        <row r="75">
          <cell r="A75">
            <v>4033</v>
          </cell>
          <cell r="B75" t="str">
            <v>PLATINA 3/8"  X     4" X 6 MTS</v>
          </cell>
          <cell r="C75" t="str">
            <v>UND</v>
          </cell>
          <cell r="D75">
            <v>53581</v>
          </cell>
        </row>
        <row r="76">
          <cell r="A76">
            <v>4034</v>
          </cell>
          <cell r="B76" t="str">
            <v>PLATINA 1/2"  X     1" X 6 MTS</v>
          </cell>
          <cell r="C76" t="str">
            <v>UND</v>
          </cell>
          <cell r="D76">
            <v>17584</v>
          </cell>
        </row>
        <row r="77">
          <cell r="A77">
            <v>4035</v>
          </cell>
          <cell r="B77" t="str">
            <v>PLATINA 1/2"  X 1.1/2" X 6 MTS</v>
          </cell>
          <cell r="C77" t="str">
            <v>UND</v>
          </cell>
          <cell r="D77">
            <v>27265</v>
          </cell>
        </row>
        <row r="78">
          <cell r="A78">
            <v>4036</v>
          </cell>
          <cell r="B78" t="str">
            <v>PLATINA 1/2"  X     2" X 6 MTS</v>
          </cell>
          <cell r="C78" t="str">
            <v>UND</v>
          </cell>
          <cell r="D78">
            <v>35133</v>
          </cell>
        </row>
        <row r="79">
          <cell r="A79">
            <v>4037</v>
          </cell>
          <cell r="B79" t="str">
            <v>PLATINA 1/2"  X 2.1/2" X 6 MTS</v>
          </cell>
          <cell r="C79" t="str">
            <v>UND</v>
          </cell>
          <cell r="D79">
            <v>46331</v>
          </cell>
        </row>
        <row r="80">
          <cell r="A80">
            <v>4038</v>
          </cell>
          <cell r="B80" t="str">
            <v>PLATINA 1/2"  X     3" X 6 MTS</v>
          </cell>
          <cell r="C80" t="str">
            <v>UND</v>
          </cell>
          <cell r="D80">
            <v>56756</v>
          </cell>
        </row>
        <row r="81">
          <cell r="A81">
            <v>4039</v>
          </cell>
          <cell r="B81" t="str">
            <v>PLATINA 1/2"  X     4" X 6 MTS</v>
          </cell>
          <cell r="C81" t="str">
            <v>UND</v>
          </cell>
          <cell r="D81">
            <v>73525</v>
          </cell>
        </row>
        <row r="82">
          <cell r="A82">
            <v>4045</v>
          </cell>
          <cell r="B82" t="str">
            <v>PLATINA 1/4"  X     4" X 6 MTS</v>
          </cell>
          <cell r="C82" t="str">
            <v>UND</v>
          </cell>
          <cell r="D82">
            <v>35744</v>
          </cell>
        </row>
        <row r="83">
          <cell r="A83">
            <v>4046</v>
          </cell>
          <cell r="B83" t="str">
            <v>PLATINA 1/8"  X     4" X 6 MTS</v>
          </cell>
          <cell r="C83" t="str">
            <v>UND</v>
          </cell>
          <cell r="D83">
            <v>18798</v>
          </cell>
        </row>
        <row r="84">
          <cell r="A84">
            <v>4047</v>
          </cell>
          <cell r="B84" t="str">
            <v>PLATINA 3/16" X     4" X 6 MTS</v>
          </cell>
          <cell r="C84" t="str">
            <v>UND</v>
          </cell>
          <cell r="D84">
            <v>28064</v>
          </cell>
        </row>
        <row r="85">
          <cell r="A85">
            <v>4049</v>
          </cell>
          <cell r="B85" t="str">
            <v>PLATINA 5/8" X 1/4" X 6 MTS</v>
          </cell>
          <cell r="C85" t="str">
            <v>UND</v>
          </cell>
          <cell r="D85">
            <v>4091</v>
          </cell>
        </row>
        <row r="86">
          <cell r="A86">
            <v>4050</v>
          </cell>
          <cell r="B86" t="str">
            <v>PLATINA 5/8" X 2.1/2" X 6 MTS</v>
          </cell>
          <cell r="C86" t="str">
            <v>UND</v>
          </cell>
          <cell r="D86">
            <v>82946</v>
          </cell>
        </row>
        <row r="87">
          <cell r="A87">
            <v>4051</v>
          </cell>
          <cell r="B87" t="str">
            <v>PLATINA 5/8 X 4 X 6 MTS</v>
          </cell>
          <cell r="C87" t="str">
            <v>UND</v>
          </cell>
          <cell r="D87">
            <v>75753</v>
          </cell>
        </row>
        <row r="88">
          <cell r="A88">
            <v>4052</v>
          </cell>
          <cell r="B88" t="str">
            <v>PLATINA 3/4"  X     4" X 6 MTS</v>
          </cell>
          <cell r="C88" t="str">
            <v>UND</v>
          </cell>
          <cell r="D88">
            <v>89527</v>
          </cell>
        </row>
        <row r="89">
          <cell r="A89">
            <v>4053</v>
          </cell>
          <cell r="B89" t="str">
            <v>PLATINA 1/8"  X   5/8" X 6 MTS</v>
          </cell>
          <cell r="C89" t="str">
            <v>UND</v>
          </cell>
          <cell r="D89">
            <v>4048</v>
          </cell>
        </row>
        <row r="90">
          <cell r="A90">
            <v>4054</v>
          </cell>
          <cell r="B90" t="str">
            <v>PLATINA 5/8" X 6" X 6 MTS</v>
          </cell>
          <cell r="C90" t="str">
            <v>UND</v>
          </cell>
          <cell r="D90">
            <v>133495</v>
          </cell>
        </row>
        <row r="91">
          <cell r="A91">
            <v>4055</v>
          </cell>
          <cell r="B91" t="str">
            <v>PLATINA 5/16" X 4" X 6 MTS</v>
          </cell>
          <cell r="C91" t="str">
            <v>UND</v>
          </cell>
          <cell r="D91">
            <v>54585</v>
          </cell>
        </row>
        <row r="92">
          <cell r="A92">
            <v>4100</v>
          </cell>
          <cell r="B92" t="str">
            <v>PLATINA 11MM X 2.75MM X 6 MTS</v>
          </cell>
          <cell r="C92" t="str">
            <v>UND</v>
          </cell>
          <cell r="D92">
            <v>2457</v>
          </cell>
        </row>
        <row r="93">
          <cell r="A93">
            <v>4102</v>
          </cell>
          <cell r="B93" t="str">
            <v>PLATINA 12MM X 4.00MM X 6 MTS</v>
          </cell>
          <cell r="C93" t="str">
            <v>UND</v>
          </cell>
          <cell r="D93">
            <v>3898</v>
          </cell>
        </row>
        <row r="94">
          <cell r="A94">
            <v>4103</v>
          </cell>
          <cell r="B94" t="str">
            <v>PLATINA 15MM X 3.00MM X 6 MTS</v>
          </cell>
          <cell r="C94" t="str">
            <v>UND</v>
          </cell>
          <cell r="D94">
            <v>3584</v>
          </cell>
        </row>
        <row r="95">
          <cell r="A95">
            <v>4104</v>
          </cell>
          <cell r="B95" t="str">
            <v>PLATINA 18MM X 2.50MM X 6 MTS</v>
          </cell>
          <cell r="C95" t="str">
            <v>UND</v>
          </cell>
          <cell r="D95">
            <v>2867</v>
          </cell>
        </row>
        <row r="96">
          <cell r="A96">
            <v>4105</v>
          </cell>
          <cell r="B96" t="str">
            <v>PLATINA 18MM X 3.00MM X 6 MTS</v>
          </cell>
          <cell r="C96" t="str">
            <v>UND</v>
          </cell>
          <cell r="D96">
            <v>4386</v>
          </cell>
        </row>
        <row r="97">
          <cell r="A97">
            <v>4110</v>
          </cell>
          <cell r="B97" t="str">
            <v>PLATINA 32MM X 2.50MM X 6 MTS</v>
          </cell>
          <cell r="C97" t="str">
            <v>UND</v>
          </cell>
          <cell r="D97">
            <v>4461</v>
          </cell>
        </row>
        <row r="98">
          <cell r="A98">
            <v>4115</v>
          </cell>
          <cell r="B98" t="str">
            <v>PLATINA 38MM X 2.50MM X 6 MTS</v>
          </cell>
          <cell r="C98" t="str">
            <v>UND</v>
          </cell>
          <cell r="D98">
            <v>5297</v>
          </cell>
        </row>
        <row r="99">
          <cell r="A99">
            <v>4120</v>
          </cell>
          <cell r="B99" t="str">
            <v>PLATINA 50MM X 2.50MM X 6 MTS</v>
          </cell>
          <cell r="C99" t="str">
            <v>UND</v>
          </cell>
          <cell r="D99">
            <v>6980</v>
          </cell>
        </row>
        <row r="100">
          <cell r="A100">
            <v>4125</v>
          </cell>
          <cell r="B100" t="str">
            <v>PLATINA 75MM X 2.50MM X 6 MTS</v>
          </cell>
          <cell r="C100" t="str">
            <v>UND</v>
          </cell>
          <cell r="D100">
            <v>10464</v>
          </cell>
        </row>
        <row r="101">
          <cell r="A101">
            <v>4140</v>
          </cell>
          <cell r="B101" t="str">
            <v>PLATINA 17MM X 7.00MM X 6 MTS</v>
          </cell>
          <cell r="C101" t="str">
            <v>KGM</v>
          </cell>
          <cell r="D101">
            <v>982</v>
          </cell>
        </row>
        <row r="102">
          <cell r="A102">
            <v>5001</v>
          </cell>
          <cell r="B102" t="str">
            <v>VARILLA CUADRADA 9 MM X 6 MTS</v>
          </cell>
          <cell r="C102" t="str">
            <v>UND</v>
          </cell>
          <cell r="D102">
            <v>4236</v>
          </cell>
        </row>
        <row r="103">
          <cell r="A103">
            <v>5002</v>
          </cell>
          <cell r="B103" t="str">
            <v>VARILLA CUADRADA 11MM X 6 MTS</v>
          </cell>
          <cell r="C103" t="str">
            <v>UND</v>
          </cell>
          <cell r="D103">
            <v>6354</v>
          </cell>
        </row>
        <row r="104">
          <cell r="A104">
            <v>5003</v>
          </cell>
          <cell r="B104" t="str">
            <v>VARILLA CUADRADA 1/2" X 6 MTS</v>
          </cell>
          <cell r="C104" t="str">
            <v>UND</v>
          </cell>
          <cell r="D104">
            <v>9191</v>
          </cell>
        </row>
        <row r="105">
          <cell r="A105">
            <v>5004</v>
          </cell>
          <cell r="B105" t="str">
            <v>VARILLA CUADRADA 5/8" X 6 MTS</v>
          </cell>
          <cell r="C105" t="str">
            <v>UND</v>
          </cell>
          <cell r="D105">
            <v>14247</v>
          </cell>
        </row>
        <row r="106">
          <cell r="A106">
            <v>5005</v>
          </cell>
          <cell r="B106" t="str">
            <v>VARILLA CUADRADA 3/4" X 6 MTS</v>
          </cell>
          <cell r="C106" t="str">
            <v>UND</v>
          </cell>
          <cell r="D106">
            <v>21963</v>
          </cell>
        </row>
        <row r="107">
          <cell r="A107">
            <v>5006</v>
          </cell>
          <cell r="B107" t="str">
            <v>VARILLA CUADRADA   1" X 6 MTS</v>
          </cell>
          <cell r="C107" t="str">
            <v>UND</v>
          </cell>
          <cell r="D107">
            <v>38604</v>
          </cell>
        </row>
        <row r="108">
          <cell r="A108">
            <v>5007</v>
          </cell>
          <cell r="B108" t="str">
            <v>VARILLA CUADRADA ESTRELLA 10 MM</v>
          </cell>
          <cell r="C108" t="str">
            <v>UND</v>
          </cell>
          <cell r="D108">
            <v>4263</v>
          </cell>
        </row>
        <row r="109">
          <cell r="A109">
            <v>5008</v>
          </cell>
          <cell r="B109" t="str">
            <v>VARILLA CUADRADA 10 MM X 6 MTS</v>
          </cell>
          <cell r="C109" t="str">
            <v>UND</v>
          </cell>
          <cell r="D109">
            <v>5037</v>
          </cell>
        </row>
        <row r="110">
          <cell r="A110">
            <v>12200</v>
          </cell>
          <cell r="B110" t="str">
            <v>CANAL 3"X36X4.3X4.1 LB/PIE A-36</v>
          </cell>
          <cell r="C110" t="str">
            <v>UND</v>
          </cell>
          <cell r="D110">
            <v>43544</v>
          </cell>
        </row>
        <row r="111">
          <cell r="A111">
            <v>12210</v>
          </cell>
          <cell r="B111" t="str">
            <v>CANAL 4"X40X4.7X5.4 LB/PIE A-36</v>
          </cell>
          <cell r="C111" t="str">
            <v>UND</v>
          </cell>
          <cell r="D111">
            <v>55986</v>
          </cell>
        </row>
        <row r="112">
          <cell r="A112">
            <v>12220</v>
          </cell>
          <cell r="B112" t="str">
            <v>CANAL UPN 100X50X6X7.1 LB/PIE A-36</v>
          </cell>
          <cell r="C112" t="str">
            <v>UND</v>
          </cell>
          <cell r="D112">
            <v>85125</v>
          </cell>
        </row>
        <row r="113">
          <cell r="A113">
            <v>12230</v>
          </cell>
          <cell r="B113" t="str">
            <v>CANAL UPN 100X50X6X7.1 LB/PIE A-572</v>
          </cell>
          <cell r="C113" t="str">
            <v>UND</v>
          </cell>
          <cell r="D113">
            <v>85125</v>
          </cell>
        </row>
        <row r="114">
          <cell r="A114">
            <v>12240</v>
          </cell>
          <cell r="B114" t="str">
            <v>CANAL 6"X48X5.1X8,2 LB/PIE A-36</v>
          </cell>
          <cell r="C114" t="str">
            <v>UND</v>
          </cell>
          <cell r="D114">
            <v>93611</v>
          </cell>
        </row>
        <row r="115">
          <cell r="A115">
            <v>12245</v>
          </cell>
          <cell r="B115" t="str">
            <v>CANAL 6"X48X5.1X8,2 LB/PIE A-572 G-5</v>
          </cell>
          <cell r="C115" t="str">
            <v>UND</v>
          </cell>
          <cell r="D115">
            <v>93611</v>
          </cell>
        </row>
        <row r="116">
          <cell r="A116">
            <v>12250</v>
          </cell>
          <cell r="B116" t="str">
            <v>CANAL UPN 160X65X7.5X12.6 LB/PIE A-3</v>
          </cell>
          <cell r="C116" t="str">
            <v>UND</v>
          </cell>
          <cell r="D116">
            <v>150977</v>
          </cell>
        </row>
        <row r="117">
          <cell r="A117">
            <v>12260</v>
          </cell>
          <cell r="B117" t="str">
            <v>CANAL UPN 160X65X7.5X12.6LB/PIEA-572</v>
          </cell>
          <cell r="C117" t="str">
            <v>UND</v>
          </cell>
          <cell r="D117">
            <v>150977</v>
          </cell>
        </row>
        <row r="118">
          <cell r="A118">
            <v>12270</v>
          </cell>
          <cell r="B118" t="str">
            <v>CANAL 8"X57X5.6X11.5 LB/PIE A-36</v>
          </cell>
          <cell r="C118" t="str">
            <v>UND</v>
          </cell>
          <cell r="D118">
            <v>138548</v>
          </cell>
        </row>
        <row r="119">
          <cell r="A119">
            <v>12280</v>
          </cell>
          <cell r="B119" t="str">
            <v>CANAL 8"X57X5.6X11.5 LB/PIE A-572 G-</v>
          </cell>
          <cell r="C119" t="str">
            <v>UND</v>
          </cell>
          <cell r="D119">
            <v>138548</v>
          </cell>
        </row>
        <row r="120">
          <cell r="A120">
            <v>12290</v>
          </cell>
          <cell r="B120" t="str">
            <v>CANAL UPN 200X75X8.5X16.96 LB/PIE A-</v>
          </cell>
          <cell r="C120" t="str">
            <v>UND</v>
          </cell>
          <cell r="D120">
            <v>203176</v>
          </cell>
        </row>
        <row r="121">
          <cell r="A121">
            <v>12300</v>
          </cell>
          <cell r="B121" t="str">
            <v>CANAL UPN 200X75X8.5X16.9LB/PIEA-572</v>
          </cell>
          <cell r="C121" t="str">
            <v>UND</v>
          </cell>
          <cell r="D121">
            <v>203176</v>
          </cell>
        </row>
        <row r="122">
          <cell r="A122">
            <v>12310</v>
          </cell>
          <cell r="B122" t="str">
            <v>CANAL UPN 260X90X10X25.4 LB/PIE A-36</v>
          </cell>
          <cell r="C122" t="str">
            <v>UND</v>
          </cell>
          <cell r="D122">
            <v>304363</v>
          </cell>
        </row>
        <row r="123">
          <cell r="A123">
            <v>12320</v>
          </cell>
          <cell r="B123" t="str">
            <v>CANAL UPN 260X90X10X25.4LB/PIE A-572</v>
          </cell>
          <cell r="C123" t="str">
            <v>UND</v>
          </cell>
          <cell r="D123">
            <v>304363</v>
          </cell>
        </row>
        <row r="124">
          <cell r="A124">
            <v>12330</v>
          </cell>
          <cell r="B124" t="str">
            <v>CANAL UPN 300X100X10X30.9 LB/PIE A-3</v>
          </cell>
          <cell r="C124" t="str">
            <v>UND</v>
          </cell>
          <cell r="D124">
            <v>371017</v>
          </cell>
        </row>
        <row r="125">
          <cell r="A125">
            <v>12340</v>
          </cell>
          <cell r="B125" t="str">
            <v>CANAL UPN 300X100X10X30.9LB/PIEA-572</v>
          </cell>
          <cell r="C125" t="str">
            <v>UND</v>
          </cell>
          <cell r="D125">
            <v>371017</v>
          </cell>
        </row>
        <row r="126">
          <cell r="A126">
            <v>12350</v>
          </cell>
          <cell r="B126" t="str">
            <v>CANAL 10"X66X6.1X15.3 LB/PIE A-36</v>
          </cell>
          <cell r="C126" t="str">
            <v>UND</v>
          </cell>
          <cell r="D126">
            <v>187448</v>
          </cell>
        </row>
        <row r="127">
          <cell r="A127">
            <v>12360</v>
          </cell>
          <cell r="B127" t="str">
            <v>CANAL 10"X66X6.1X15.3 LB/PIE A-572 G</v>
          </cell>
          <cell r="C127" t="str">
            <v>UND</v>
          </cell>
          <cell r="D127">
            <v>187448</v>
          </cell>
        </row>
        <row r="128">
          <cell r="A128">
            <v>12370</v>
          </cell>
          <cell r="B128" t="str">
            <v>CANAL 12"X74X7.2X20.7 LB/PIE A-36</v>
          </cell>
          <cell r="C128" t="str">
            <v>UND</v>
          </cell>
          <cell r="D128">
            <v>247880</v>
          </cell>
        </row>
        <row r="129">
          <cell r="A129">
            <v>12380</v>
          </cell>
          <cell r="B129" t="str">
            <v>CANAL 12"X74X7.2X20.7 LB/PIE A-572 G</v>
          </cell>
          <cell r="C129" t="str">
            <v>UND</v>
          </cell>
          <cell r="D129">
            <v>247880</v>
          </cell>
        </row>
        <row r="130">
          <cell r="A130">
            <v>12390</v>
          </cell>
          <cell r="B130" t="str">
            <v>CANAL 12"X77X9.8X25 LB/PIE A-572 G-5</v>
          </cell>
          <cell r="C130" t="str">
            <v>UND</v>
          </cell>
          <cell r="D130">
            <v>295529</v>
          </cell>
        </row>
        <row r="131">
          <cell r="A131">
            <v>13000</v>
          </cell>
          <cell r="B131" t="str">
            <v>VIGA IPE 80X46X4.0 LBS/PIE A-36</v>
          </cell>
          <cell r="C131" t="str">
            <v>UND</v>
          </cell>
          <cell r="D131">
            <v>45729</v>
          </cell>
        </row>
        <row r="132">
          <cell r="A132">
            <v>13005</v>
          </cell>
          <cell r="B132" t="str">
            <v>VIGA IPE 80X46X4.0 LBS/PIE A-572 G-5</v>
          </cell>
          <cell r="C132" t="str">
            <v>UND</v>
          </cell>
          <cell r="D132">
            <v>45729</v>
          </cell>
        </row>
        <row r="133">
          <cell r="A133">
            <v>13010</v>
          </cell>
          <cell r="B133" t="str">
            <v>VIGA IPN 100X50X5.6 LBS/PIE A-36</v>
          </cell>
          <cell r="C133" t="str">
            <v>UND</v>
          </cell>
          <cell r="D133">
            <v>66976</v>
          </cell>
        </row>
        <row r="134">
          <cell r="A134">
            <v>13015</v>
          </cell>
          <cell r="B134" t="str">
            <v>VIGA IPN 100X50X5.6 LBS/PIE A-572 G-</v>
          </cell>
          <cell r="C134" t="str">
            <v>UND</v>
          </cell>
          <cell r="D134">
            <v>66976</v>
          </cell>
        </row>
        <row r="135">
          <cell r="A135">
            <v>13020</v>
          </cell>
          <cell r="B135" t="str">
            <v>VIGA IPE 100X55X5.4 LBS/PIE A-36</v>
          </cell>
          <cell r="C135" t="str">
            <v>UND</v>
          </cell>
          <cell r="D135">
            <v>65628</v>
          </cell>
        </row>
        <row r="136">
          <cell r="A136">
            <v>13025</v>
          </cell>
          <cell r="B136" t="str">
            <v>VIGA IPE 100X55X5.4 LBS/PIE A-572 G-</v>
          </cell>
          <cell r="C136" t="str">
            <v>UND</v>
          </cell>
          <cell r="D136">
            <v>65628</v>
          </cell>
        </row>
        <row r="137">
          <cell r="A137">
            <v>13030</v>
          </cell>
          <cell r="B137" t="str">
            <v>VIGA S 4"X67X7.7 LBS/PIE A-36</v>
          </cell>
          <cell r="C137" t="str">
            <v>UND</v>
          </cell>
          <cell r="D137">
            <v>88240</v>
          </cell>
        </row>
        <row r="138">
          <cell r="A138">
            <v>13032</v>
          </cell>
          <cell r="B138" t="str">
            <v>VIGA S 4"X67X7.7LB/PIE A-572 G-50</v>
          </cell>
          <cell r="C138" t="str">
            <v>UND</v>
          </cell>
          <cell r="D138">
            <v>88240</v>
          </cell>
        </row>
        <row r="139">
          <cell r="A139">
            <v>13035</v>
          </cell>
          <cell r="B139" t="str">
            <v>VIGA HEA 100X100X11.2 LBS/PIE A-36</v>
          </cell>
          <cell r="C139" t="str">
            <v>UND</v>
          </cell>
          <cell r="D139">
            <v>134112</v>
          </cell>
        </row>
        <row r="140">
          <cell r="A140">
            <v>13040</v>
          </cell>
          <cell r="B140" t="str">
            <v>VIGA HEA 100X100X11.2 LBS/PIE A-572</v>
          </cell>
          <cell r="C140" t="str">
            <v>UND</v>
          </cell>
          <cell r="D140">
            <v>134112</v>
          </cell>
        </row>
        <row r="141">
          <cell r="A141">
            <v>13045</v>
          </cell>
          <cell r="B141" t="str">
            <v>VIGA W 4"X100X13 LBS/PIE A-36</v>
          </cell>
          <cell r="C141" t="str">
            <v>UND</v>
          </cell>
          <cell r="D141">
            <v>155394</v>
          </cell>
        </row>
        <row r="142">
          <cell r="A142">
            <v>13050</v>
          </cell>
          <cell r="B142" t="str">
            <v>VIGA IPE 120X64X7.0 LBS/PIE A-36</v>
          </cell>
          <cell r="C142" t="str">
            <v>UND</v>
          </cell>
          <cell r="D142">
            <v>84263</v>
          </cell>
        </row>
        <row r="143">
          <cell r="A143">
            <v>13055</v>
          </cell>
          <cell r="B143" t="str">
            <v>VIGA IPE 120X64X7.0 LBS/PIE A-572 G-</v>
          </cell>
          <cell r="C143" t="str">
            <v>UND</v>
          </cell>
          <cell r="D143">
            <v>84263</v>
          </cell>
        </row>
        <row r="144">
          <cell r="A144">
            <v>13060</v>
          </cell>
          <cell r="B144" t="str">
            <v>VIGA HEA 120X120X13.3 LBS/PIE A-36</v>
          </cell>
          <cell r="C144" t="str">
            <v>UND</v>
          </cell>
          <cell r="D144">
            <v>159810</v>
          </cell>
        </row>
        <row r="145">
          <cell r="A145">
            <v>13065</v>
          </cell>
          <cell r="B145" t="str">
            <v>VIGA HEA 120X120X13.3 LBS/PIE A-572</v>
          </cell>
          <cell r="C145" t="str">
            <v>UND</v>
          </cell>
          <cell r="D145">
            <v>159810</v>
          </cell>
        </row>
        <row r="146">
          <cell r="A146">
            <v>13070</v>
          </cell>
          <cell r="B146" t="str">
            <v>VIGA IPE 140X72X8.7 LBS/PIE A-36</v>
          </cell>
          <cell r="C146" t="str">
            <v>UND</v>
          </cell>
          <cell r="D146">
            <v>104518</v>
          </cell>
        </row>
        <row r="147">
          <cell r="A147">
            <v>13075</v>
          </cell>
          <cell r="B147" t="str">
            <v>VIGA IPE 140X72X8.7 LBS/PIE A-572 G-</v>
          </cell>
          <cell r="C147" t="str">
            <v>UND</v>
          </cell>
          <cell r="D147">
            <v>104518</v>
          </cell>
        </row>
        <row r="148">
          <cell r="A148">
            <v>13080</v>
          </cell>
          <cell r="B148" t="str">
            <v>VIGA HEA 140X140X16.5 LBS/PIE A-36</v>
          </cell>
          <cell r="C148" t="str">
            <v>UND</v>
          </cell>
          <cell r="D148">
            <v>198358</v>
          </cell>
        </row>
        <row r="149">
          <cell r="A149">
            <v>13085</v>
          </cell>
          <cell r="B149" t="str">
            <v>VIGA HEA 140X140X16.5 LBS/PIE A-572</v>
          </cell>
          <cell r="C149" t="str">
            <v>UND</v>
          </cell>
          <cell r="D149">
            <v>198358</v>
          </cell>
        </row>
        <row r="150">
          <cell r="A150">
            <v>13090</v>
          </cell>
          <cell r="B150" t="str">
            <v>VIGA W 6"X152X15 LBS/PIE A-36</v>
          </cell>
          <cell r="C150" t="str">
            <v>UND</v>
          </cell>
          <cell r="D150">
            <v>179245</v>
          </cell>
        </row>
        <row r="151">
          <cell r="A151">
            <v>13095</v>
          </cell>
          <cell r="B151" t="str">
            <v>VIGA W 6"X152X15 LBS/PIE A-572 G-50</v>
          </cell>
          <cell r="C151" t="str">
            <v>UND</v>
          </cell>
          <cell r="D151">
            <v>179245</v>
          </cell>
        </row>
        <row r="152">
          <cell r="A152">
            <v>13100</v>
          </cell>
          <cell r="B152" t="str">
            <v>VIGA W 6"X153X20 LBS/PIE A-36</v>
          </cell>
          <cell r="C152" t="str">
            <v>UND</v>
          </cell>
          <cell r="D152">
            <v>238993</v>
          </cell>
        </row>
        <row r="153">
          <cell r="A153">
            <v>13105</v>
          </cell>
          <cell r="B153" t="str">
            <v>VIGA S 6"X85X12.5 LBS/PIE A-36</v>
          </cell>
          <cell r="C153" t="str">
            <v>UND</v>
          </cell>
          <cell r="D153">
            <v>142718</v>
          </cell>
        </row>
        <row r="154">
          <cell r="A154">
            <v>13108</v>
          </cell>
          <cell r="B154" t="str">
            <v>VIGA S 6"X85X12.5LB/PIE A-572 G-50</v>
          </cell>
          <cell r="C154" t="str">
            <v>UND</v>
          </cell>
          <cell r="D154">
            <v>142718</v>
          </cell>
        </row>
        <row r="155">
          <cell r="A155">
            <v>13110</v>
          </cell>
          <cell r="B155" t="str">
            <v>VIGA IPN 160X74X12 LBS/PIE A-36</v>
          </cell>
          <cell r="C155" t="str">
            <v>UND</v>
          </cell>
          <cell r="D155">
            <v>143749</v>
          </cell>
        </row>
        <row r="156">
          <cell r="A156">
            <v>13115</v>
          </cell>
          <cell r="B156" t="str">
            <v>VIGA IPN 160X74X12 LBS/PIE A-572 G-5</v>
          </cell>
          <cell r="C156" t="str">
            <v>UND</v>
          </cell>
          <cell r="D156">
            <v>143749</v>
          </cell>
        </row>
        <row r="157">
          <cell r="A157">
            <v>13120</v>
          </cell>
          <cell r="B157" t="str">
            <v>VIGA IPE 160X82X10.6 LBS/PIE A-36</v>
          </cell>
          <cell r="C157" t="str">
            <v>UND</v>
          </cell>
          <cell r="D157">
            <v>128015</v>
          </cell>
        </row>
        <row r="158">
          <cell r="A158">
            <v>13125</v>
          </cell>
          <cell r="B158" t="str">
            <v>VIGA IPE 160X82X10.6 LBS/PIE A-572 G</v>
          </cell>
          <cell r="C158" t="str">
            <v>UND</v>
          </cell>
          <cell r="D158">
            <v>128015</v>
          </cell>
        </row>
        <row r="159">
          <cell r="A159">
            <v>13130</v>
          </cell>
          <cell r="B159" t="str">
            <v>VIGA HEA 160X160X20.4 LBS/PIE A-36</v>
          </cell>
          <cell r="C159" t="str">
            <v>UND</v>
          </cell>
          <cell r="D159">
            <v>244133</v>
          </cell>
        </row>
        <row r="160">
          <cell r="A160">
            <v>13135</v>
          </cell>
          <cell r="B160" t="str">
            <v>VIGA HEA 160X160X20.4 LBS/PIE A-572</v>
          </cell>
          <cell r="C160" t="str">
            <v>UND</v>
          </cell>
          <cell r="D160">
            <v>244133</v>
          </cell>
        </row>
        <row r="161">
          <cell r="A161">
            <v>13140</v>
          </cell>
          <cell r="B161" t="str">
            <v>VIGA HEB 160X160X28.6 LBS/PIE A-36</v>
          </cell>
          <cell r="C161" t="str">
            <v>UND</v>
          </cell>
          <cell r="D161">
            <v>342107</v>
          </cell>
        </row>
        <row r="162">
          <cell r="A162">
            <v>13145</v>
          </cell>
          <cell r="B162" t="str">
            <v>VIGA HEB 160X160X28.6 LBS/PIE A-572</v>
          </cell>
          <cell r="C162" t="str">
            <v>UND</v>
          </cell>
          <cell r="D162">
            <v>342107</v>
          </cell>
        </row>
        <row r="163">
          <cell r="A163">
            <v>13150</v>
          </cell>
          <cell r="B163" t="str">
            <v>VIGA IPE 180X91X12.6 LBS/PIE A-36</v>
          </cell>
          <cell r="C163" t="str">
            <v>UND</v>
          </cell>
          <cell r="D163">
            <v>152321</v>
          </cell>
        </row>
        <row r="164">
          <cell r="A164">
            <v>13155</v>
          </cell>
          <cell r="B164" t="str">
            <v>VIGA IPE 180X91X12.6 LBS/PIE A-572 G</v>
          </cell>
          <cell r="C164" t="str">
            <v>UND</v>
          </cell>
          <cell r="D164">
            <v>152321</v>
          </cell>
        </row>
        <row r="165">
          <cell r="A165">
            <v>13160</v>
          </cell>
          <cell r="B165" t="str">
            <v>VIGA HEA 180X180X23.8 LBS/PIE A-36</v>
          </cell>
          <cell r="C165" t="str">
            <v>UND</v>
          </cell>
          <cell r="D165">
            <v>285089</v>
          </cell>
        </row>
        <row r="166">
          <cell r="A166">
            <v>13165</v>
          </cell>
          <cell r="B166" t="str">
            <v>VIGA HEA 180X180X23.8 LBS/PIE A-572</v>
          </cell>
          <cell r="C166" t="str">
            <v>UND</v>
          </cell>
          <cell r="D166">
            <v>285089</v>
          </cell>
        </row>
        <row r="167">
          <cell r="A167">
            <v>13170</v>
          </cell>
          <cell r="B167" t="str">
            <v>VIGA IPE 200X100X15.0 LBS/PIE A-36</v>
          </cell>
          <cell r="C167" t="str">
            <v>UND</v>
          </cell>
          <cell r="D167">
            <v>179887</v>
          </cell>
        </row>
        <row r="168">
          <cell r="A168">
            <v>13175</v>
          </cell>
          <cell r="B168" t="str">
            <v>VIGA IPE 200X100X15.0 LBS/PIE A-572</v>
          </cell>
          <cell r="C168" t="str">
            <v>UND</v>
          </cell>
          <cell r="D168">
            <v>179887</v>
          </cell>
        </row>
        <row r="169">
          <cell r="A169">
            <v>13180</v>
          </cell>
          <cell r="B169" t="str">
            <v>VIGA IPN 200X90X17.6 LBS/PIE A-36</v>
          </cell>
          <cell r="C169" t="str">
            <v>UND</v>
          </cell>
          <cell r="D169">
            <v>212278</v>
          </cell>
        </row>
        <row r="170">
          <cell r="A170">
            <v>13185</v>
          </cell>
          <cell r="B170" t="str">
            <v>VIGA IPN 200X90X17.6 LBS/PIE A-572 G</v>
          </cell>
          <cell r="C170" t="str">
            <v>UND</v>
          </cell>
          <cell r="D170">
            <v>212278</v>
          </cell>
        </row>
        <row r="171">
          <cell r="A171">
            <v>13190</v>
          </cell>
          <cell r="B171" t="str">
            <v>VIGA HEA 200X200X28.4 LBS/PIE A-36</v>
          </cell>
          <cell r="C171" t="str">
            <v>UND</v>
          </cell>
          <cell r="D171">
            <v>339698</v>
          </cell>
        </row>
        <row r="172">
          <cell r="A172">
            <v>13195</v>
          </cell>
          <cell r="B172" t="str">
            <v>VIGA HEA 200X200X28.4 LBS/PIE A-572</v>
          </cell>
          <cell r="C172" t="str">
            <v>UND</v>
          </cell>
          <cell r="D172">
            <v>339698</v>
          </cell>
        </row>
        <row r="173">
          <cell r="A173">
            <v>13200</v>
          </cell>
          <cell r="B173" t="str">
            <v>VIGA W 8"X203X31 LBS/PIE A-36</v>
          </cell>
          <cell r="C173" t="str">
            <v>UND</v>
          </cell>
          <cell r="D173">
            <v>370455</v>
          </cell>
        </row>
        <row r="174">
          <cell r="A174">
            <v>13205</v>
          </cell>
          <cell r="B174" t="str">
            <v>VIGA W 8"X203X31 LBS/PIE A-572 G-50</v>
          </cell>
          <cell r="C174" t="str">
            <v>UND</v>
          </cell>
          <cell r="D174">
            <v>370455</v>
          </cell>
        </row>
        <row r="175">
          <cell r="A175">
            <v>13210</v>
          </cell>
          <cell r="B175" t="str">
            <v>VIGA W 8"X205X40 LBS/PIE A-36</v>
          </cell>
          <cell r="C175" t="str">
            <v>UND</v>
          </cell>
          <cell r="D175">
            <v>478066</v>
          </cell>
        </row>
        <row r="176">
          <cell r="A176">
            <v>13215</v>
          </cell>
          <cell r="B176" t="str">
            <v>VIGA IPE 220X110X17.6 LBS/PIE A-36</v>
          </cell>
          <cell r="C176" t="str">
            <v>UND</v>
          </cell>
          <cell r="D176">
            <v>210404</v>
          </cell>
        </row>
        <row r="177">
          <cell r="A177">
            <v>13220</v>
          </cell>
          <cell r="B177" t="str">
            <v>VIGA IPE 220X110X17.6 LBS/PIE A-572</v>
          </cell>
          <cell r="C177" t="str">
            <v>UND</v>
          </cell>
          <cell r="D177">
            <v>210404</v>
          </cell>
        </row>
        <row r="178">
          <cell r="A178">
            <v>13223</v>
          </cell>
          <cell r="B178" t="str">
            <v>VIGA HEA 220X220X33.7 LBS/PIE A-36</v>
          </cell>
          <cell r="C178" t="str">
            <v>UND</v>
          </cell>
          <cell r="D178">
            <v>405549</v>
          </cell>
        </row>
        <row r="179">
          <cell r="A179">
            <v>13225</v>
          </cell>
          <cell r="B179" t="str">
            <v>VIGA IPE 240X120X20.6 LBS/PIE A-36</v>
          </cell>
          <cell r="C179" t="str">
            <v>UND</v>
          </cell>
          <cell r="D179">
            <v>246542</v>
          </cell>
        </row>
        <row r="180">
          <cell r="A180">
            <v>13230</v>
          </cell>
          <cell r="B180" t="str">
            <v>VIGA IPE 240X120X20.6 LBS/PIE A-572</v>
          </cell>
          <cell r="C180" t="str">
            <v>UND</v>
          </cell>
          <cell r="D180">
            <v>246542</v>
          </cell>
        </row>
        <row r="181">
          <cell r="A181">
            <v>13233</v>
          </cell>
          <cell r="B181" t="str">
            <v>VIGA HEA 240X240X40.2 LBS/PIE A-36</v>
          </cell>
          <cell r="C181" t="str">
            <v>UND</v>
          </cell>
          <cell r="D181">
            <v>484250</v>
          </cell>
        </row>
        <row r="182">
          <cell r="A182">
            <v>13235</v>
          </cell>
          <cell r="B182" t="str">
            <v>VIGA W 10"X146X22 LBS/PIE A-36</v>
          </cell>
          <cell r="C182" t="str">
            <v>UND</v>
          </cell>
          <cell r="D182">
            <v>262924</v>
          </cell>
        </row>
        <row r="183">
          <cell r="A183">
            <v>13240</v>
          </cell>
          <cell r="B183" t="str">
            <v>VIGA W 10"X254X49 LBS/PIE A-36</v>
          </cell>
          <cell r="C183" t="str">
            <v>UND</v>
          </cell>
          <cell r="D183">
            <v>585597</v>
          </cell>
        </row>
        <row r="184">
          <cell r="A184">
            <v>13245</v>
          </cell>
          <cell r="B184" t="str">
            <v>VIGA W 10"X256X60 LBS/PIE A-36</v>
          </cell>
          <cell r="C184" t="str">
            <v>UND</v>
          </cell>
          <cell r="D184">
            <v>717059</v>
          </cell>
        </row>
        <row r="185">
          <cell r="A185">
            <v>13250</v>
          </cell>
          <cell r="B185" t="str">
            <v>VIGA IPN 260X113X28.1 LBS/PIE A-36</v>
          </cell>
          <cell r="C185" t="str">
            <v>UND</v>
          </cell>
          <cell r="D185">
            <v>339482</v>
          </cell>
        </row>
        <row r="186">
          <cell r="A186">
            <v>13255</v>
          </cell>
          <cell r="B186" t="str">
            <v>VIGA IPN 260X113X28.1 LBS/PIE A-572</v>
          </cell>
          <cell r="C186" t="str">
            <v>UND</v>
          </cell>
          <cell r="D186">
            <v>339482</v>
          </cell>
        </row>
        <row r="187">
          <cell r="A187">
            <v>13260</v>
          </cell>
          <cell r="B187" t="str">
            <v>VIGA HEA 260X260X45.8 LBS/PIE A-36</v>
          </cell>
          <cell r="C187" t="str">
            <v>UND</v>
          </cell>
          <cell r="D187">
            <v>547692</v>
          </cell>
        </row>
        <row r="188">
          <cell r="A188">
            <v>13265</v>
          </cell>
          <cell r="B188" t="str">
            <v>VIGA HEA 260X260X45.8 LBS/PIE A-572</v>
          </cell>
          <cell r="C188" t="str">
            <v>UND</v>
          </cell>
          <cell r="D188">
            <v>547692</v>
          </cell>
        </row>
        <row r="189">
          <cell r="A189">
            <v>13270</v>
          </cell>
          <cell r="B189" t="str">
            <v>VIGA HEB 260X260X62.5 LBS/PIE A-36</v>
          </cell>
          <cell r="C189" t="str">
            <v>UND</v>
          </cell>
          <cell r="D189">
            <v>746853</v>
          </cell>
        </row>
        <row r="190">
          <cell r="A190">
            <v>13275</v>
          </cell>
          <cell r="B190" t="str">
            <v>VIGA HEB 260X260X62.5 LBS/PIE A-572</v>
          </cell>
          <cell r="C190" t="str">
            <v>UND</v>
          </cell>
          <cell r="D190">
            <v>746853</v>
          </cell>
        </row>
        <row r="191">
          <cell r="A191">
            <v>13280</v>
          </cell>
          <cell r="B191" t="str">
            <v>VIGA IPE 270X135X24.3 LBS/PIE A-36</v>
          </cell>
          <cell r="C191" t="str">
            <v>UND</v>
          </cell>
          <cell r="D191">
            <v>289907</v>
          </cell>
        </row>
        <row r="192">
          <cell r="A192">
            <v>13285</v>
          </cell>
          <cell r="B192" t="str">
            <v>VIGA IPE 270X135X24.3 LBS/PIE A-572</v>
          </cell>
          <cell r="C192" t="str">
            <v>UND</v>
          </cell>
          <cell r="D192">
            <v>289907</v>
          </cell>
        </row>
        <row r="193">
          <cell r="A193">
            <v>13290</v>
          </cell>
          <cell r="B193" t="str">
            <v>VIGA IPE 300X150X28.4 LBS/PIE A-36</v>
          </cell>
          <cell r="C193" t="str">
            <v>UND</v>
          </cell>
          <cell r="D193">
            <v>338895</v>
          </cell>
        </row>
        <row r="194">
          <cell r="A194">
            <v>13295</v>
          </cell>
          <cell r="B194" t="str">
            <v>VIGA IPE 300X150X28.4 LBS/PIE A-572</v>
          </cell>
          <cell r="C194" t="str">
            <v>UND</v>
          </cell>
          <cell r="D194">
            <v>338895</v>
          </cell>
        </row>
        <row r="195">
          <cell r="A195">
            <v>13300</v>
          </cell>
          <cell r="B195" t="str">
            <v>VIGA IPN 300X125X36.4 LBS/PIE A-36</v>
          </cell>
          <cell r="C195" t="str">
            <v>UND</v>
          </cell>
          <cell r="D195">
            <v>439139</v>
          </cell>
        </row>
        <row r="196">
          <cell r="A196">
            <v>13305</v>
          </cell>
          <cell r="B196" t="str">
            <v>VIGA IPN 300X125X36.4 LBS/PIE A-572</v>
          </cell>
          <cell r="C196" t="str">
            <v>UND</v>
          </cell>
          <cell r="D196">
            <v>439139</v>
          </cell>
        </row>
        <row r="197">
          <cell r="A197">
            <v>13310</v>
          </cell>
          <cell r="B197" t="str">
            <v>VIGA HEA 300X300X59.3 LBS/PIE A-36</v>
          </cell>
          <cell r="C197" t="str">
            <v>UND</v>
          </cell>
          <cell r="D197">
            <v>709109</v>
          </cell>
        </row>
        <row r="198">
          <cell r="A198">
            <v>13315</v>
          </cell>
          <cell r="B198" t="str">
            <v>VIGA HEA 300X300X59.3 LBS/PIE A-572</v>
          </cell>
          <cell r="C198" t="str">
            <v>UND</v>
          </cell>
          <cell r="D198">
            <v>709109</v>
          </cell>
        </row>
        <row r="199">
          <cell r="A199">
            <v>13320</v>
          </cell>
          <cell r="B199" t="str">
            <v>VIGA HEB 300X300X78.6 LBS/PIE A-36</v>
          </cell>
          <cell r="C199" t="str">
            <v>UND</v>
          </cell>
          <cell r="D199">
            <v>939589</v>
          </cell>
        </row>
        <row r="200">
          <cell r="A200">
            <v>13325</v>
          </cell>
          <cell r="B200" t="str">
            <v>VIGA HEB 300X300X78.6 LBS/PIE A-572</v>
          </cell>
          <cell r="C200" t="str">
            <v>UND</v>
          </cell>
          <cell r="D200">
            <v>939589</v>
          </cell>
        </row>
        <row r="201">
          <cell r="A201">
            <v>13330</v>
          </cell>
          <cell r="B201" t="str">
            <v>VIGA W 12"X165X26 LBS/PIE A-36</v>
          </cell>
          <cell r="C201" t="str">
            <v>UND</v>
          </cell>
          <cell r="D201">
            <v>310707</v>
          </cell>
        </row>
        <row r="202">
          <cell r="A202">
            <v>13335</v>
          </cell>
          <cell r="B202" t="str">
            <v>VIGA W 12"X305X65 LBS/PIE A-36</v>
          </cell>
          <cell r="C202" t="str">
            <v>UND</v>
          </cell>
          <cell r="D202">
            <v>776807</v>
          </cell>
        </row>
        <row r="203">
          <cell r="A203">
            <v>13340</v>
          </cell>
          <cell r="B203" t="str">
            <v>VIGA IPE 330X160X32.9 LBS/PIE A-36</v>
          </cell>
          <cell r="C203" t="str">
            <v>UND</v>
          </cell>
          <cell r="D203">
            <v>394306</v>
          </cell>
        </row>
        <row r="204">
          <cell r="A204">
            <v>13345</v>
          </cell>
          <cell r="B204" t="str">
            <v>VIGA IPE 330X160X32.9 LBS/PIE A-572</v>
          </cell>
          <cell r="C204" t="str">
            <v>UND</v>
          </cell>
          <cell r="D204">
            <v>394306</v>
          </cell>
        </row>
        <row r="205">
          <cell r="A205">
            <v>13350</v>
          </cell>
          <cell r="B205" t="str">
            <v>VIGA HEA 340X300X70.5 LBS/PIE A-36</v>
          </cell>
          <cell r="C205" t="str">
            <v>UND</v>
          </cell>
          <cell r="D205">
            <v>955878</v>
          </cell>
        </row>
        <row r="206">
          <cell r="A206">
            <v>13355</v>
          </cell>
          <cell r="B206" t="str">
            <v>VIGA HEA 340X300X70.5 LBS/PIE A-572</v>
          </cell>
          <cell r="C206" t="str">
            <v>UND</v>
          </cell>
          <cell r="D206">
            <v>955878</v>
          </cell>
        </row>
        <row r="207">
          <cell r="A207">
            <v>13360</v>
          </cell>
          <cell r="B207" t="str">
            <v>VIGA W 14"X171X30 LBS/PIE A-36</v>
          </cell>
          <cell r="C207" t="str">
            <v>UND</v>
          </cell>
          <cell r="D207">
            <v>358570</v>
          </cell>
        </row>
        <row r="208">
          <cell r="A208">
            <v>13365</v>
          </cell>
          <cell r="B208" t="str">
            <v>VIGA IPN 360X143X51.1 LBS/PIE A-36</v>
          </cell>
          <cell r="C208" t="str">
            <v>UND</v>
          </cell>
          <cell r="D208">
            <v>616578</v>
          </cell>
        </row>
        <row r="209">
          <cell r="A209">
            <v>13370</v>
          </cell>
          <cell r="B209" t="str">
            <v>VIGA W 14"X254X61 LBS/PIE A-36</v>
          </cell>
          <cell r="C209" t="str">
            <v>UND</v>
          </cell>
          <cell r="D209">
            <v>729025</v>
          </cell>
        </row>
        <row r="210">
          <cell r="A210">
            <v>13375</v>
          </cell>
          <cell r="B210" t="str">
            <v>VIGA W 14"X369X90 LBS/PIE A-36</v>
          </cell>
          <cell r="C210" t="str">
            <v>UND</v>
          </cell>
          <cell r="D210">
            <v>1075548</v>
          </cell>
        </row>
        <row r="211">
          <cell r="A211">
            <v>13380</v>
          </cell>
          <cell r="B211" t="str">
            <v>VIGA IPE 360X170X38.3 LBS/PIE A-36</v>
          </cell>
          <cell r="C211" t="str">
            <v>UND</v>
          </cell>
          <cell r="D211">
            <v>458552</v>
          </cell>
        </row>
        <row r="212">
          <cell r="A212">
            <v>13385</v>
          </cell>
          <cell r="B212" t="str">
            <v>VIGA IPE 360X170X38.3 LBS/PIE A-572</v>
          </cell>
          <cell r="C212" t="str">
            <v>UND</v>
          </cell>
          <cell r="D212">
            <v>458552</v>
          </cell>
        </row>
        <row r="213">
          <cell r="A213">
            <v>13390</v>
          </cell>
          <cell r="B213" t="str">
            <v>VIGA HEA 360X300X75.2 LBS/PIE A-36</v>
          </cell>
          <cell r="C213" t="str">
            <v>UND</v>
          </cell>
          <cell r="D213">
            <v>1019603</v>
          </cell>
        </row>
        <row r="214">
          <cell r="A214">
            <v>13395</v>
          </cell>
          <cell r="B214" t="str">
            <v>VIGA HEA 360X300X75.2 LBS/PIE A-572</v>
          </cell>
          <cell r="C214" t="str">
            <v>UND</v>
          </cell>
          <cell r="D214">
            <v>1019603</v>
          </cell>
        </row>
        <row r="215">
          <cell r="A215">
            <v>13400</v>
          </cell>
          <cell r="B215" t="str">
            <v>VIGA W 16"X177X36 LBS/PIE A-36</v>
          </cell>
          <cell r="C215" t="str">
            <v>UND</v>
          </cell>
          <cell r="D215">
            <v>474907</v>
          </cell>
        </row>
        <row r="216">
          <cell r="A216">
            <v>13405</v>
          </cell>
          <cell r="B216" t="str">
            <v>VIGA IPE 400X180X44.5 LBS/PIE A-36</v>
          </cell>
          <cell r="C216" t="str">
            <v>UND</v>
          </cell>
          <cell r="D216">
            <v>564019</v>
          </cell>
        </row>
        <row r="217">
          <cell r="A217">
            <v>13410</v>
          </cell>
          <cell r="B217" t="str">
            <v>VIGA IPE 400X180X44.5 LBS/PIE A-572</v>
          </cell>
          <cell r="C217" t="str">
            <v>UND</v>
          </cell>
          <cell r="D217">
            <v>564019</v>
          </cell>
        </row>
        <row r="218">
          <cell r="A218">
            <v>13415</v>
          </cell>
          <cell r="B218" t="str">
            <v>VIGA HEA 400X300X84 LBS/PIE A-36</v>
          </cell>
          <cell r="C218" t="str">
            <v>UND</v>
          </cell>
          <cell r="D218">
            <v>1205456</v>
          </cell>
        </row>
        <row r="219">
          <cell r="A219">
            <v>13420</v>
          </cell>
          <cell r="B219" t="str">
            <v>VIGA HEA 400X300X84 LBS/PIE A-572 G-</v>
          </cell>
          <cell r="C219" t="str">
            <v>UND</v>
          </cell>
          <cell r="D219">
            <v>1205456</v>
          </cell>
        </row>
        <row r="220">
          <cell r="A220">
            <v>13425</v>
          </cell>
          <cell r="B220" t="str">
            <v>VIGA IPE 450X190X52.1 LBS/PIE A-36</v>
          </cell>
          <cell r="C220" t="str">
            <v>UND</v>
          </cell>
          <cell r="D220">
            <v>748347</v>
          </cell>
        </row>
        <row r="221">
          <cell r="A221">
            <v>13430</v>
          </cell>
          <cell r="B221" t="str">
            <v>VIGA IPE 450X190X52.1 LBS/PIE A-572</v>
          </cell>
          <cell r="C221" t="str">
            <v>UND</v>
          </cell>
          <cell r="D221">
            <v>748347</v>
          </cell>
        </row>
        <row r="222">
          <cell r="A222">
            <v>13435</v>
          </cell>
          <cell r="B222" t="str">
            <v>VIGA HEA 450X300X94 LBS/PIE A-36</v>
          </cell>
          <cell r="C222" t="str">
            <v>UND</v>
          </cell>
          <cell r="D222">
            <v>1350110</v>
          </cell>
        </row>
        <row r="223">
          <cell r="A223">
            <v>13440</v>
          </cell>
          <cell r="B223" t="str">
            <v>VIGA HEA 450X300X94 LBS/PIE A-572 G-</v>
          </cell>
          <cell r="C223" t="str">
            <v>UND</v>
          </cell>
          <cell r="D223">
            <v>1350110</v>
          </cell>
        </row>
        <row r="224">
          <cell r="A224">
            <v>13445</v>
          </cell>
          <cell r="B224" t="str">
            <v>VIGA IPE 500X200X60.9 LBS/PIE A-36</v>
          </cell>
          <cell r="C224" t="str">
            <v>UND</v>
          </cell>
          <cell r="D224">
            <v>874679</v>
          </cell>
        </row>
        <row r="225">
          <cell r="A225">
            <v>13450</v>
          </cell>
          <cell r="B225" t="str">
            <v>VIGA IPE 500X200X60.9 LBS/PIE A-572</v>
          </cell>
          <cell r="C225" t="str">
            <v>UND</v>
          </cell>
          <cell r="D225">
            <v>874679</v>
          </cell>
        </row>
        <row r="226">
          <cell r="A226">
            <v>13455</v>
          </cell>
          <cell r="B226" t="str">
            <v>VIGA HEA 500X300X104.1 LBS/PIE A-36</v>
          </cell>
          <cell r="C226" t="str">
            <v>UND</v>
          </cell>
          <cell r="D226">
            <v>1494765</v>
          </cell>
        </row>
        <row r="227">
          <cell r="A227">
            <v>13460</v>
          </cell>
          <cell r="B227" t="str">
            <v>VIGA HEA 500X300X104.1 LBS/PIE A-572</v>
          </cell>
          <cell r="C227" t="str">
            <v>UND</v>
          </cell>
          <cell r="D227">
            <v>1494765</v>
          </cell>
        </row>
        <row r="228">
          <cell r="A228">
            <v>13465</v>
          </cell>
          <cell r="B228" t="str">
            <v>VIGA IPE 550X210X71.2 LBS/PIE A-36</v>
          </cell>
          <cell r="C228" t="str">
            <v>UND</v>
          </cell>
          <cell r="D228">
            <v>1022226</v>
          </cell>
        </row>
        <row r="229">
          <cell r="A229">
            <v>13470</v>
          </cell>
          <cell r="B229" t="str">
            <v>VIGA IPE 550X210X71.2 LBS/PIE A-572</v>
          </cell>
          <cell r="C229" t="str">
            <v>UND</v>
          </cell>
          <cell r="D229">
            <v>1022226</v>
          </cell>
        </row>
        <row r="230">
          <cell r="A230">
            <v>13475</v>
          </cell>
          <cell r="B230" t="str">
            <v>VIGA HEA 550X300X111.5 LBS/PIE A-36</v>
          </cell>
          <cell r="C230" t="str">
            <v>UND</v>
          </cell>
          <cell r="D230">
            <v>1600845</v>
          </cell>
        </row>
        <row r="231">
          <cell r="A231">
            <v>13480</v>
          </cell>
          <cell r="B231" t="str">
            <v>VIGA HEA 550X300X111.5 LBS/PIE A-572</v>
          </cell>
          <cell r="C231" t="str">
            <v>UND</v>
          </cell>
          <cell r="D231">
            <v>1600845</v>
          </cell>
        </row>
        <row r="232">
          <cell r="A232">
            <v>13485</v>
          </cell>
          <cell r="B232" t="str">
            <v>VIGA IPE 600X220X81.9 LBS/PIE A-36</v>
          </cell>
          <cell r="C232" t="str">
            <v>UND</v>
          </cell>
          <cell r="D232">
            <v>1176525</v>
          </cell>
        </row>
        <row r="233">
          <cell r="A233">
            <v>13490</v>
          </cell>
          <cell r="B233" t="str">
            <v>VIGA IPE 600X220X81.9 LBS/PIE A-572</v>
          </cell>
          <cell r="C233" t="str">
            <v>UND</v>
          </cell>
          <cell r="D233">
            <v>1176525</v>
          </cell>
        </row>
        <row r="234">
          <cell r="A234">
            <v>13495</v>
          </cell>
          <cell r="B234" t="str">
            <v>VIGA HEA 600X300X119.6 LBS/PIE A-36</v>
          </cell>
          <cell r="C234" t="str">
            <v>UND</v>
          </cell>
          <cell r="D234">
            <v>1716569</v>
          </cell>
        </row>
        <row r="235">
          <cell r="A235">
            <v>13500</v>
          </cell>
          <cell r="B235" t="str">
            <v>VIGA HEA 600X300X119.6 LBS/PIE A-572</v>
          </cell>
          <cell r="C235" t="str">
            <v>UND</v>
          </cell>
          <cell r="D235">
            <v>1716569</v>
          </cell>
        </row>
        <row r="236">
          <cell r="A236">
            <v>51501</v>
          </cell>
          <cell r="B236" t="str">
            <v>PERFIL PAG 60X40 C.14 X 6 MTS</v>
          </cell>
          <cell r="C236" t="str">
            <v>UND</v>
          </cell>
          <cell r="D236">
            <v>30242</v>
          </cell>
        </row>
        <row r="237">
          <cell r="A237">
            <v>51502</v>
          </cell>
          <cell r="B237" t="str">
            <v>PERFIL PAG 60X40 C.16 X 6 MTS</v>
          </cell>
          <cell r="C237" t="str">
            <v>UND</v>
          </cell>
          <cell r="D237">
            <v>24424</v>
          </cell>
        </row>
        <row r="238">
          <cell r="A238">
            <v>51503</v>
          </cell>
          <cell r="B238" t="str">
            <v>PERFIL PAG 60X40 C.18 X 6 MTS</v>
          </cell>
          <cell r="C238" t="str">
            <v>UND</v>
          </cell>
          <cell r="D238">
            <v>19880</v>
          </cell>
        </row>
        <row r="239">
          <cell r="A239">
            <v>51504</v>
          </cell>
          <cell r="B239" t="str">
            <v>PERFIL PAG 120X60 C.14 X 6 MTS</v>
          </cell>
          <cell r="C239" t="str">
            <v>UND</v>
          </cell>
          <cell r="D239">
            <v>48366</v>
          </cell>
        </row>
        <row r="240">
          <cell r="A240">
            <v>51505</v>
          </cell>
          <cell r="B240" t="str">
            <v>PERFIL PAG 120X60 C.16 X 6 MTS</v>
          </cell>
          <cell r="C240" t="str">
            <v>UND</v>
          </cell>
          <cell r="D240">
            <v>39047</v>
          </cell>
        </row>
        <row r="241">
          <cell r="A241">
            <v>51506</v>
          </cell>
          <cell r="B241" t="str">
            <v>PERFIL PAG 120X60 C.18 X 6 MTS</v>
          </cell>
          <cell r="C241" t="str">
            <v>UND</v>
          </cell>
          <cell r="D241">
            <v>31774</v>
          </cell>
        </row>
        <row r="242">
          <cell r="A242">
            <v>51507</v>
          </cell>
          <cell r="B242" t="str">
            <v>PERFIL PAG 160X60 C.14 X 6 MTS</v>
          </cell>
          <cell r="C242" t="str">
            <v>UND</v>
          </cell>
          <cell r="D242">
            <v>60485</v>
          </cell>
        </row>
        <row r="243">
          <cell r="A243">
            <v>51508</v>
          </cell>
          <cell r="B243" t="str">
            <v>PERFIL PAG 160X60 C.16 X 6 MTS</v>
          </cell>
          <cell r="C243" t="str">
            <v>UND</v>
          </cell>
          <cell r="D243">
            <v>48849</v>
          </cell>
        </row>
        <row r="244">
          <cell r="A244">
            <v>51509</v>
          </cell>
          <cell r="B244" t="str">
            <v>PERFIL PAG 160X60 C.18 X 6 MTS</v>
          </cell>
          <cell r="C244" t="str">
            <v>UND</v>
          </cell>
          <cell r="D244">
            <v>39758</v>
          </cell>
        </row>
        <row r="245">
          <cell r="A245">
            <v>51511</v>
          </cell>
          <cell r="B245" t="str">
            <v>PERFIL PAG 220X80 C.14 X 6 MTS</v>
          </cell>
          <cell r="C245" t="str">
            <v>UND</v>
          </cell>
          <cell r="D245">
            <v>80585</v>
          </cell>
        </row>
        <row r="246">
          <cell r="A246">
            <v>51512</v>
          </cell>
          <cell r="B246" t="str">
            <v>PERFIL PAG 220X80 C.16 X 6 MTS</v>
          </cell>
          <cell r="C246" t="str">
            <v>UND</v>
          </cell>
          <cell r="D246">
            <v>65062</v>
          </cell>
        </row>
        <row r="247">
          <cell r="A247">
            <v>51513</v>
          </cell>
          <cell r="B247" t="str">
            <v>PERFIL PAG 220X80 C.18 X 6 MTS</v>
          </cell>
          <cell r="C247" t="str">
            <v>UND</v>
          </cell>
          <cell r="D247">
            <v>52973</v>
          </cell>
        </row>
        <row r="248">
          <cell r="A248">
            <v>51514</v>
          </cell>
          <cell r="B248" t="str">
            <v>PERFIL PAG 305X80 C.14 X 6 MTS</v>
          </cell>
          <cell r="C248" t="str">
            <v>UND</v>
          </cell>
          <cell r="D248">
            <v>99511</v>
          </cell>
        </row>
        <row r="249">
          <cell r="A249">
            <v>51518</v>
          </cell>
          <cell r="B249" t="str">
            <v>PERFIL PAG 305X80 C.16 X 6 MTS</v>
          </cell>
          <cell r="C249" t="str">
            <v>UND</v>
          </cell>
          <cell r="D249">
            <v>80323</v>
          </cell>
        </row>
        <row r="250">
          <cell r="A250">
            <v>52001</v>
          </cell>
          <cell r="B250" t="str">
            <v>PERFIL PAG 60X40 C.14 X 1 MTS</v>
          </cell>
          <cell r="C250" t="str">
            <v>MTR</v>
          </cell>
          <cell r="D250">
            <v>5040</v>
          </cell>
        </row>
        <row r="251">
          <cell r="A251">
            <v>52002</v>
          </cell>
          <cell r="B251" t="str">
            <v>PERFIL PAG 120X60 C.14 X 1 MTS</v>
          </cell>
          <cell r="C251" t="str">
            <v>MTR</v>
          </cell>
          <cell r="D251">
            <v>8061</v>
          </cell>
        </row>
        <row r="252">
          <cell r="A252">
            <v>52003</v>
          </cell>
          <cell r="B252" t="str">
            <v>PERFIL PAG 160X60 C.14 X 1 MTS</v>
          </cell>
          <cell r="C252" t="str">
            <v>MTR</v>
          </cell>
          <cell r="D252">
            <v>10081</v>
          </cell>
        </row>
        <row r="253">
          <cell r="A253">
            <v>52004</v>
          </cell>
          <cell r="B253" t="str">
            <v>PERFIL PAG 220X80 C.14 X 1 MTS</v>
          </cell>
          <cell r="C253" t="str">
            <v>MTR</v>
          </cell>
          <cell r="D253">
            <v>13431</v>
          </cell>
        </row>
        <row r="254">
          <cell r="A254">
            <v>52005</v>
          </cell>
          <cell r="B254" t="str">
            <v>PERFIL PAG 305X80 C.14 X 1 MTS</v>
          </cell>
          <cell r="C254" t="str">
            <v>MTR</v>
          </cell>
          <cell r="D254">
            <v>16585</v>
          </cell>
        </row>
        <row r="255">
          <cell r="A255">
            <v>52006</v>
          </cell>
          <cell r="B255" t="str">
            <v>PERFIL PAG 355X110 C.14 X 6 MTS</v>
          </cell>
          <cell r="C255" t="str">
            <v>MTR</v>
          </cell>
          <cell r="D255">
            <v>116790</v>
          </cell>
        </row>
        <row r="256">
          <cell r="A256">
            <v>52007</v>
          </cell>
          <cell r="B256" t="str">
            <v>PERFIL PAG 60X40 C.16 X 1 MTS</v>
          </cell>
          <cell r="C256" t="str">
            <v>MTR</v>
          </cell>
          <cell r="D256">
            <v>4071</v>
          </cell>
        </row>
        <row r="257">
          <cell r="A257">
            <v>52008</v>
          </cell>
          <cell r="B257" t="str">
            <v>PERFIL PAG 120X60 C.16 X 1 MTS</v>
          </cell>
          <cell r="C257" t="str">
            <v>MTR</v>
          </cell>
          <cell r="D257">
            <v>6508</v>
          </cell>
        </row>
        <row r="258">
          <cell r="A258">
            <v>52009</v>
          </cell>
          <cell r="B258" t="str">
            <v>PERFIL PAG 160X60 C.16 X 1 MTS</v>
          </cell>
          <cell r="C258" t="str">
            <v>MTR</v>
          </cell>
          <cell r="D258">
            <v>8141</v>
          </cell>
        </row>
        <row r="259">
          <cell r="A259">
            <v>52011</v>
          </cell>
          <cell r="B259" t="str">
            <v>PERFIL PAG 220X80 C.16 X 1 MTS</v>
          </cell>
          <cell r="C259" t="str">
            <v>MTR</v>
          </cell>
          <cell r="D259">
            <v>10844</v>
          </cell>
        </row>
        <row r="260">
          <cell r="A260">
            <v>52012</v>
          </cell>
          <cell r="B260" t="str">
            <v>PERFIL PAG 60X40 C.18 X 1 MTS</v>
          </cell>
          <cell r="C260" t="str">
            <v>MTR</v>
          </cell>
          <cell r="D260">
            <v>3313</v>
          </cell>
        </row>
        <row r="261">
          <cell r="A261">
            <v>52013</v>
          </cell>
          <cell r="B261" t="str">
            <v>PERFIL PAG 120X60 C.18 X 1 MTS</v>
          </cell>
          <cell r="C261" t="str">
            <v>MTR</v>
          </cell>
          <cell r="D261">
            <v>5296</v>
          </cell>
        </row>
        <row r="262">
          <cell r="A262">
            <v>52014</v>
          </cell>
          <cell r="B262" t="str">
            <v>PERFIL PAG 160X60 C.18 X 1 MTS</v>
          </cell>
          <cell r="C262" t="str">
            <v>MTR</v>
          </cell>
          <cell r="D262">
            <v>6626</v>
          </cell>
        </row>
        <row r="263">
          <cell r="A263">
            <v>52015</v>
          </cell>
          <cell r="B263" t="str">
            <v>PERFIL PAG 220X80 C.18 X 1 MTS</v>
          </cell>
          <cell r="C263" t="str">
            <v>MTR</v>
          </cell>
          <cell r="D263">
            <v>8829</v>
          </cell>
        </row>
        <row r="264">
          <cell r="A264">
            <v>40700</v>
          </cell>
          <cell r="B264" t="str">
            <v>PERLIN 75 X 50MM (3" X 2") X 1.5MM X</v>
          </cell>
          <cell r="C264" t="str">
            <v>UND</v>
          </cell>
          <cell r="D264">
            <v>25235</v>
          </cell>
        </row>
        <row r="265">
          <cell r="A265">
            <v>40702</v>
          </cell>
          <cell r="B265" t="str">
            <v>PERLIN 75 X 50MM (3" X 2") X 1.2MM X</v>
          </cell>
          <cell r="C265" t="str">
            <v>UND</v>
          </cell>
          <cell r="D265">
            <v>22613</v>
          </cell>
        </row>
        <row r="266">
          <cell r="A266">
            <v>40703</v>
          </cell>
          <cell r="B266" t="str">
            <v>PERLIN 75 X 50MM (3" X 2") X 2MM X 6</v>
          </cell>
          <cell r="C266" t="str">
            <v>UND</v>
          </cell>
          <cell r="D266">
            <v>28525</v>
          </cell>
        </row>
        <row r="267">
          <cell r="A267">
            <v>40706</v>
          </cell>
          <cell r="B267" t="str">
            <v>PERLIN 100 X 50MM (4" X 2") X 1.2MM</v>
          </cell>
          <cell r="C267" t="str">
            <v>UND</v>
          </cell>
          <cell r="D267">
            <v>25511</v>
          </cell>
        </row>
        <row r="268">
          <cell r="A268">
            <v>40709</v>
          </cell>
          <cell r="B268" t="str">
            <v>PERLIN 100 X 50MM (4" X 2") X 1.5MM</v>
          </cell>
          <cell r="C268" t="str">
            <v>UND</v>
          </cell>
          <cell r="D268">
            <v>28485</v>
          </cell>
        </row>
        <row r="269">
          <cell r="A269">
            <v>40712</v>
          </cell>
          <cell r="B269" t="str">
            <v>PERLIN 100 X 50MM (4" X 2") X 2MM X</v>
          </cell>
          <cell r="C269" t="str">
            <v>UND</v>
          </cell>
          <cell r="D269">
            <v>32240</v>
          </cell>
        </row>
        <row r="270">
          <cell r="A270">
            <v>40713</v>
          </cell>
          <cell r="B270" t="str">
            <v>PERLIN 100 X 50MM (4" X 2") X 2 MM K</v>
          </cell>
          <cell r="C270" t="str">
            <v>KGM</v>
          </cell>
          <cell r="D270">
            <v>1544</v>
          </cell>
        </row>
        <row r="271">
          <cell r="A271">
            <v>40714</v>
          </cell>
          <cell r="B271" t="str">
            <v>PERLIN 130 X 50MM (5" X 2") X 1.5MM</v>
          </cell>
          <cell r="C271" t="str">
            <v>UND</v>
          </cell>
          <cell r="D271">
            <v>31736</v>
          </cell>
        </row>
        <row r="272">
          <cell r="A272">
            <v>40715</v>
          </cell>
          <cell r="B272" t="str">
            <v>PERLIN 130 X 50MM (5" X 2") X 2MM X</v>
          </cell>
          <cell r="C272" t="str">
            <v>UND</v>
          </cell>
          <cell r="D272">
            <v>35956</v>
          </cell>
        </row>
        <row r="273">
          <cell r="A273">
            <v>40718</v>
          </cell>
          <cell r="B273" t="str">
            <v>PERLIN 150 X 50MM (6" X 2") X 1.2MM</v>
          </cell>
          <cell r="C273" t="str">
            <v>UND</v>
          </cell>
          <cell r="D273">
            <v>31285</v>
          </cell>
        </row>
        <row r="274">
          <cell r="A274">
            <v>40719</v>
          </cell>
          <cell r="B274" t="str">
            <v>PERLIN 150 X 50MM (6" X 2") X 2.5MM</v>
          </cell>
          <cell r="C274" t="str">
            <v>UND</v>
          </cell>
          <cell r="D274">
            <v>44449</v>
          </cell>
        </row>
        <row r="275">
          <cell r="A275">
            <v>40720</v>
          </cell>
          <cell r="B275" t="str">
            <v>PERLIN 150 X 50MM (6" X 2") X 3 MM X</v>
          </cell>
          <cell r="C275" t="str">
            <v>UND</v>
          </cell>
          <cell r="D275">
            <v>57637</v>
          </cell>
        </row>
        <row r="276">
          <cell r="A276">
            <v>40721</v>
          </cell>
          <cell r="B276" t="str">
            <v>PERLIN 150 X 50MM (6" X 2") X 1.5MM</v>
          </cell>
          <cell r="C276" t="str">
            <v>UND</v>
          </cell>
          <cell r="D276">
            <v>34986</v>
          </cell>
        </row>
        <row r="277">
          <cell r="A277">
            <v>40724</v>
          </cell>
          <cell r="B277" t="str">
            <v>PERLIN 150 X 50MM (6" X 2") X 2MM X</v>
          </cell>
          <cell r="C277" t="str">
            <v>UND</v>
          </cell>
          <cell r="D277">
            <v>39672</v>
          </cell>
        </row>
        <row r="278">
          <cell r="A278">
            <v>40725</v>
          </cell>
          <cell r="B278" t="str">
            <v>PERLIN 150 X 50MM (6" X 2") X 2 MM K</v>
          </cell>
          <cell r="C278" t="str">
            <v>KG</v>
          </cell>
          <cell r="D278">
            <v>1545</v>
          </cell>
        </row>
        <row r="279">
          <cell r="A279">
            <v>40726</v>
          </cell>
          <cell r="B279" t="str">
            <v>PERLIN 150 X 50MM (6" X 2") X 2.5MM</v>
          </cell>
          <cell r="C279" t="str">
            <v>KG</v>
          </cell>
          <cell r="D279">
            <v>1385</v>
          </cell>
        </row>
        <row r="280">
          <cell r="A280">
            <v>40727</v>
          </cell>
          <cell r="B280" t="str">
            <v>PERLIN 150 X 65MM (6" X 2.5/8") X 2M</v>
          </cell>
          <cell r="C280" t="str">
            <v>UND</v>
          </cell>
          <cell r="D280">
            <v>43498</v>
          </cell>
        </row>
        <row r="281">
          <cell r="A281">
            <v>40728</v>
          </cell>
          <cell r="B281" t="str">
            <v>PERLIN 150 X 65MM (6"X2.5/8") X 2MM</v>
          </cell>
          <cell r="C281" t="str">
            <v>KGM</v>
          </cell>
          <cell r="D281">
            <v>1517</v>
          </cell>
        </row>
        <row r="282">
          <cell r="A282">
            <v>40729</v>
          </cell>
          <cell r="B282" t="str">
            <v>PERLIN 178 X 65MM (7"X2.5/8") X 2.5</v>
          </cell>
          <cell r="C282" t="str">
            <v>UND</v>
          </cell>
          <cell r="D282">
            <v>58447</v>
          </cell>
        </row>
        <row r="283">
          <cell r="A283">
            <v>40730</v>
          </cell>
          <cell r="B283" t="str">
            <v>PERLIN 178 X 65MM (7" X 2.5/8") X 2M</v>
          </cell>
          <cell r="C283" t="str">
            <v>UND</v>
          </cell>
          <cell r="D283">
            <v>47145</v>
          </cell>
        </row>
        <row r="284">
          <cell r="A284">
            <v>40731</v>
          </cell>
          <cell r="B284" t="str">
            <v>PERLIN 200 X 65MM (8" X 2.5/8") X 1.</v>
          </cell>
          <cell r="C284" t="str">
            <v>UND</v>
          </cell>
          <cell r="D284">
            <v>45391</v>
          </cell>
        </row>
        <row r="285">
          <cell r="A285">
            <v>40732</v>
          </cell>
          <cell r="B285" t="str">
            <v>PERLIN 178 X 65MM (7"X2.5/8") X 2MM</v>
          </cell>
          <cell r="C285" t="str">
            <v>KG</v>
          </cell>
          <cell r="D285">
            <v>1517</v>
          </cell>
        </row>
        <row r="286">
          <cell r="A286">
            <v>40733</v>
          </cell>
          <cell r="B286" t="str">
            <v>PERLIN 200 X 65MM (8" X 2.5/8) X 2MM</v>
          </cell>
          <cell r="C286" t="str">
            <v>UND</v>
          </cell>
          <cell r="D286">
            <v>8465</v>
          </cell>
        </row>
        <row r="287">
          <cell r="A287">
            <v>40734</v>
          </cell>
          <cell r="B287" t="str">
            <v>PERLIN 150 X 65MM (6"X2.5/8") X 2.5M</v>
          </cell>
          <cell r="C287" t="str">
            <v>UND</v>
          </cell>
          <cell r="D287">
            <v>53888</v>
          </cell>
        </row>
        <row r="288">
          <cell r="A288">
            <v>40736</v>
          </cell>
          <cell r="B288" t="str">
            <v>PERLIN 200 X 65MM (8" X 2.5/8") X 2M</v>
          </cell>
          <cell r="C288" t="str">
            <v>UND</v>
          </cell>
          <cell r="D288">
            <v>50792</v>
          </cell>
        </row>
        <row r="289">
          <cell r="A289">
            <v>40738</v>
          </cell>
          <cell r="B289" t="str">
            <v>PERLIN 200 X 65MM (8"X2.5/8") X 2.5M</v>
          </cell>
          <cell r="C289" t="str">
            <v>UND</v>
          </cell>
          <cell r="D289">
            <v>63038</v>
          </cell>
        </row>
        <row r="290">
          <cell r="A290">
            <v>40739</v>
          </cell>
          <cell r="B290" t="str">
            <v>PERLIN 200 X 75MM (8" X 3") X 2.5MM</v>
          </cell>
          <cell r="C290" t="str">
            <v>UND</v>
          </cell>
          <cell r="D290">
            <v>11079</v>
          </cell>
        </row>
        <row r="291">
          <cell r="A291">
            <v>40742</v>
          </cell>
          <cell r="B291" t="str">
            <v>PERLIN 200 X 75MM (8" X 3") X 2.5MM</v>
          </cell>
          <cell r="C291" t="str">
            <v>UND</v>
          </cell>
          <cell r="D291">
            <v>66476</v>
          </cell>
        </row>
        <row r="292">
          <cell r="A292">
            <v>40743</v>
          </cell>
          <cell r="B292" t="str">
            <v>PERLIN 254 X 65MM (10"X2.5/8") X1.5M</v>
          </cell>
          <cell r="C292" t="str">
            <v>UND</v>
          </cell>
          <cell r="D292">
            <v>51762</v>
          </cell>
        </row>
        <row r="293">
          <cell r="A293">
            <v>40745</v>
          </cell>
          <cell r="B293" t="str">
            <v>PERLIN 254 X 65MM (10"X2.5/8") X 2MM</v>
          </cell>
          <cell r="C293" t="str">
            <v>UND</v>
          </cell>
          <cell r="D293">
            <v>58088</v>
          </cell>
        </row>
        <row r="294">
          <cell r="A294">
            <v>40746</v>
          </cell>
          <cell r="B294" t="str">
            <v>PERLIN 254 X 65MM (10"X2.5/8") X2MM</v>
          </cell>
          <cell r="C294" t="str">
            <v>KG</v>
          </cell>
          <cell r="D294">
            <v>1517</v>
          </cell>
        </row>
        <row r="295">
          <cell r="A295">
            <v>40748</v>
          </cell>
          <cell r="B295" t="str">
            <v>PERLIN 254 X 65MM (10"X2.5/8") X2.5M</v>
          </cell>
          <cell r="C295" t="str">
            <v>UND</v>
          </cell>
          <cell r="D295">
            <v>12026</v>
          </cell>
        </row>
        <row r="296">
          <cell r="A296">
            <v>40751</v>
          </cell>
          <cell r="B296" t="str">
            <v>PERLIN 254 X 65MM (10"X2.5/8") X2.5M</v>
          </cell>
          <cell r="C296" t="str">
            <v>UND</v>
          </cell>
          <cell r="D296">
            <v>72156</v>
          </cell>
        </row>
        <row r="297">
          <cell r="A297">
            <v>40752</v>
          </cell>
          <cell r="B297" t="str">
            <v>PERLIN 254 X 65MM (10"X2.5/8") X 3MM</v>
          </cell>
          <cell r="C297" t="str">
            <v>UND</v>
          </cell>
          <cell r="D297">
            <v>86549</v>
          </cell>
        </row>
        <row r="298">
          <cell r="A298">
            <v>40753</v>
          </cell>
          <cell r="B298" t="str">
            <v>PERLIN 304 X 65MM (12"X2.5/8") X 2MM</v>
          </cell>
          <cell r="C298" t="str">
            <v>UND</v>
          </cell>
          <cell r="D298">
            <v>65384</v>
          </cell>
        </row>
        <row r="299">
          <cell r="A299">
            <v>40754</v>
          </cell>
          <cell r="B299" t="str">
            <v>PERLIN 304 X 65MM (12"X2.5/8") X2.5M</v>
          </cell>
          <cell r="C299" t="str">
            <v>UND</v>
          </cell>
          <cell r="D299">
            <v>81274</v>
          </cell>
        </row>
        <row r="300">
          <cell r="A300">
            <v>40755</v>
          </cell>
          <cell r="B300" t="str">
            <v>PERLIN 304 X 75MM (12" X 3") X 3MM X</v>
          </cell>
          <cell r="C300" t="str">
            <v>UND</v>
          </cell>
          <cell r="D300">
            <v>160655</v>
          </cell>
        </row>
        <row r="301">
          <cell r="A301">
            <v>40756</v>
          </cell>
          <cell r="B301" t="str">
            <v>PERLIN 304 X 75MM (12" X 3") X 2.5MM</v>
          </cell>
          <cell r="C301" t="str">
            <v>KG</v>
          </cell>
          <cell r="D301">
            <v>1520</v>
          </cell>
        </row>
        <row r="302">
          <cell r="A302">
            <v>40757</v>
          </cell>
          <cell r="B302" t="str">
            <v>PERLIN 304 X 75MM (12" X 3") X 2 MM</v>
          </cell>
          <cell r="C302" t="str">
            <v>KG</v>
          </cell>
          <cell r="D302">
            <v>1520</v>
          </cell>
        </row>
        <row r="303">
          <cell r="A303">
            <v>40790</v>
          </cell>
          <cell r="B303" t="str">
            <v>CANAL EN FRIO 4" X 2" X 2 MM X 6 MTS</v>
          </cell>
          <cell r="C303" t="str">
            <v>UND</v>
          </cell>
          <cell r="D303">
            <v>28148</v>
          </cell>
        </row>
        <row r="304">
          <cell r="A304">
            <v>40800</v>
          </cell>
          <cell r="B304" t="str">
            <v>CANAL EN FRIO 4" X 2" X 3 MM X 6 MTS</v>
          </cell>
          <cell r="C304" t="str">
            <v>UND</v>
          </cell>
          <cell r="D304">
            <v>40941</v>
          </cell>
        </row>
        <row r="305">
          <cell r="A305">
            <v>40810</v>
          </cell>
          <cell r="B305" t="str">
            <v>PERFIL P-8-16-N (203X63.5 C.16) X 6</v>
          </cell>
          <cell r="C305" t="str">
            <v>UND</v>
          </cell>
          <cell r="D305">
            <v>38575</v>
          </cell>
        </row>
        <row r="306">
          <cell r="A306">
            <v>40815</v>
          </cell>
          <cell r="B306" t="str">
            <v>PERFIL P-10-11-N (254X63.5 C.11) X 6</v>
          </cell>
          <cell r="C306" t="str">
            <v>UND</v>
          </cell>
          <cell r="D306">
            <v>88521</v>
          </cell>
        </row>
        <row r="307">
          <cell r="A307">
            <v>40820</v>
          </cell>
          <cell r="B307" t="str">
            <v>PERFIL P-10-16-N (254X63.5 C.16) X 6</v>
          </cell>
          <cell r="C307" t="str">
            <v>UND</v>
          </cell>
          <cell r="D307">
            <v>44261</v>
          </cell>
        </row>
        <row r="308">
          <cell r="A308">
            <v>40823</v>
          </cell>
          <cell r="B308" t="str">
            <v>PERFIL P-125-16-N (125 X 50 C.16) X</v>
          </cell>
          <cell r="C308" t="str">
            <v>UND</v>
          </cell>
          <cell r="D308">
            <v>4644</v>
          </cell>
        </row>
        <row r="309">
          <cell r="A309">
            <v>40825</v>
          </cell>
          <cell r="B309" t="str">
            <v>PERFIL P-150-16-N (150 X 50 C.16) X</v>
          </cell>
          <cell r="C309" t="str">
            <v>UND</v>
          </cell>
          <cell r="D309">
            <v>30613</v>
          </cell>
        </row>
        <row r="310">
          <cell r="A310">
            <v>40900</v>
          </cell>
          <cell r="B310" t="str">
            <v>RIEL FERROCARRIL</v>
          </cell>
          <cell r="C310" t="str">
            <v>UND</v>
          </cell>
          <cell r="D310">
            <v>200611</v>
          </cell>
        </row>
        <row r="311">
          <cell r="A311">
            <v>40499</v>
          </cell>
          <cell r="B311" t="str">
            <v>ANGULOS DE 3 X 2 CM C.24 X 2.44 MTS</v>
          </cell>
          <cell r="C311" t="str">
            <v>UND</v>
          </cell>
          <cell r="D311">
            <v>1538</v>
          </cell>
        </row>
        <row r="312">
          <cell r="A312">
            <v>40500</v>
          </cell>
          <cell r="B312" t="str">
            <v>ANGULOS DE 3 X 2 CM C.26 X 2.44 MTS</v>
          </cell>
          <cell r="C312" t="str">
            <v>UND</v>
          </cell>
          <cell r="D312">
            <v>1152</v>
          </cell>
        </row>
        <row r="313">
          <cell r="A313">
            <v>40501</v>
          </cell>
          <cell r="B313" t="str">
            <v>OMEGA C.26 X 2.44 MTS</v>
          </cell>
          <cell r="C313" t="str">
            <v>UND</v>
          </cell>
          <cell r="D313">
            <v>2505</v>
          </cell>
        </row>
        <row r="314">
          <cell r="A314">
            <v>40502</v>
          </cell>
          <cell r="B314" t="str">
            <v>OMEGA C.26 X 3.05 MTS</v>
          </cell>
          <cell r="C314" t="str">
            <v>UND</v>
          </cell>
          <cell r="D314">
            <v>3131</v>
          </cell>
        </row>
        <row r="315">
          <cell r="A315">
            <v>40503</v>
          </cell>
          <cell r="B315" t="str">
            <v>PARAL 89 C.26 X 2.44 MTS</v>
          </cell>
          <cell r="C315" t="str">
            <v>UND</v>
          </cell>
          <cell r="D315">
            <v>3696</v>
          </cell>
        </row>
        <row r="316">
          <cell r="A316">
            <v>40504</v>
          </cell>
          <cell r="B316" t="str">
            <v>PARAL 89 C.26 X 3.05 MTS</v>
          </cell>
          <cell r="C316" t="str">
            <v>UND</v>
          </cell>
          <cell r="D316">
            <v>4620</v>
          </cell>
        </row>
        <row r="317">
          <cell r="A317">
            <v>40505</v>
          </cell>
          <cell r="B317" t="str">
            <v>PARAL 59 C.26 X 2.44 MTS</v>
          </cell>
          <cell r="C317" t="str">
            <v>UND</v>
          </cell>
          <cell r="D317">
            <v>3377</v>
          </cell>
        </row>
        <row r="318">
          <cell r="A318">
            <v>40506</v>
          </cell>
          <cell r="B318" t="str">
            <v>PARAL 59 C.26 X 3.05 MTS</v>
          </cell>
          <cell r="C318" t="str">
            <v>UND</v>
          </cell>
          <cell r="D318">
            <v>4222</v>
          </cell>
        </row>
        <row r="319">
          <cell r="A319">
            <v>40507</v>
          </cell>
          <cell r="B319" t="str">
            <v>PARAL 39 C.26 X 2.44 MTS</v>
          </cell>
          <cell r="C319" t="str">
            <v>UND</v>
          </cell>
          <cell r="D319">
            <v>2505</v>
          </cell>
        </row>
        <row r="320">
          <cell r="A320">
            <v>40508</v>
          </cell>
          <cell r="B320" t="str">
            <v>PARAL 39 C.26 X 3.05 MTS</v>
          </cell>
          <cell r="C320" t="str">
            <v>UND</v>
          </cell>
          <cell r="D320">
            <v>3131</v>
          </cell>
        </row>
        <row r="321">
          <cell r="A321">
            <v>40509</v>
          </cell>
          <cell r="B321" t="str">
            <v>CANAL 90 C.26 X 2.44 MTS</v>
          </cell>
          <cell r="C321" t="str">
            <v>UND</v>
          </cell>
          <cell r="D321">
            <v>3265</v>
          </cell>
        </row>
        <row r="322">
          <cell r="A322">
            <v>40510</v>
          </cell>
          <cell r="B322" t="str">
            <v>CANAL 90 C.26 X 3.05 MTS</v>
          </cell>
          <cell r="C322" t="str">
            <v>UND</v>
          </cell>
          <cell r="D322">
            <v>4082</v>
          </cell>
        </row>
        <row r="323">
          <cell r="A323">
            <v>40511</v>
          </cell>
          <cell r="B323" t="str">
            <v>CANAL 60 C.26 X 2.44 MTS</v>
          </cell>
          <cell r="C323" t="str">
            <v>UND</v>
          </cell>
          <cell r="D323">
            <v>2918</v>
          </cell>
        </row>
        <row r="324">
          <cell r="A324">
            <v>40512</v>
          </cell>
          <cell r="B324" t="str">
            <v>CANAL 60 C.26 X 3.05 MTS</v>
          </cell>
          <cell r="C324" t="str">
            <v>UND</v>
          </cell>
          <cell r="D324">
            <v>3648</v>
          </cell>
        </row>
        <row r="325">
          <cell r="A325">
            <v>40513</v>
          </cell>
          <cell r="B325" t="str">
            <v>CANAL 40 C.26 X 2.44 MTS</v>
          </cell>
          <cell r="C325" t="str">
            <v>UND</v>
          </cell>
          <cell r="D325">
            <v>2505</v>
          </cell>
        </row>
        <row r="326">
          <cell r="A326">
            <v>40514</v>
          </cell>
          <cell r="B326" t="str">
            <v>CANAL 40 C.26 X 3.05 MTS</v>
          </cell>
          <cell r="C326" t="str">
            <v>UND</v>
          </cell>
          <cell r="D326">
            <v>3131</v>
          </cell>
        </row>
        <row r="327">
          <cell r="A327">
            <v>40515</v>
          </cell>
          <cell r="B327" t="str">
            <v>PARAL 92 C.24 X 2.44 MTS</v>
          </cell>
          <cell r="C327" t="str">
            <v>UND</v>
          </cell>
          <cell r="D327">
            <v>5067</v>
          </cell>
        </row>
        <row r="328">
          <cell r="A328">
            <v>40516</v>
          </cell>
          <cell r="B328" t="str">
            <v>PARAL 92 C.24 X 3.05 MTS</v>
          </cell>
          <cell r="C328" t="str">
            <v>UND</v>
          </cell>
          <cell r="D328">
            <v>6341</v>
          </cell>
        </row>
        <row r="329">
          <cell r="A329">
            <v>40517</v>
          </cell>
          <cell r="B329" t="str">
            <v>CANAL 93.2 C.24 X 2.44 MTS</v>
          </cell>
          <cell r="C329" t="str">
            <v>UND</v>
          </cell>
          <cell r="D329">
            <v>5067</v>
          </cell>
        </row>
        <row r="330">
          <cell r="A330">
            <v>40518</v>
          </cell>
          <cell r="B330" t="str">
            <v>CANAL 93.2 C.24 X 3.05 MTS</v>
          </cell>
          <cell r="C330" t="str">
            <v>UND</v>
          </cell>
          <cell r="D330">
            <v>6341</v>
          </cell>
        </row>
        <row r="331">
          <cell r="A331">
            <v>40600</v>
          </cell>
          <cell r="B331" t="str">
            <v>PERFIL PHR 60 X 40 C.11 X 6 MTS</v>
          </cell>
          <cell r="C331" t="str">
            <v>UND</v>
          </cell>
          <cell r="D331">
            <v>30605</v>
          </cell>
        </row>
        <row r="332">
          <cell r="A332">
            <v>40602</v>
          </cell>
          <cell r="B332" t="str">
            <v>PERFIL PHR 60 X 40 C.12 X 6 MTS</v>
          </cell>
          <cell r="C332" t="str">
            <v>UND</v>
          </cell>
          <cell r="D332">
            <v>25505</v>
          </cell>
        </row>
        <row r="333">
          <cell r="A333">
            <v>40604</v>
          </cell>
          <cell r="B333" t="str">
            <v>PERFIL PHR 60 X 40 C.14 X 6 MTS</v>
          </cell>
          <cell r="C333" t="str">
            <v>UND</v>
          </cell>
          <cell r="D333">
            <v>19378</v>
          </cell>
        </row>
        <row r="334">
          <cell r="A334">
            <v>40606</v>
          </cell>
          <cell r="B334" t="str">
            <v>PERFIL PHR 60 X 40 C.16 X 6 MTS</v>
          </cell>
          <cell r="C334" t="str">
            <v>UND</v>
          </cell>
          <cell r="D334">
            <v>16566</v>
          </cell>
        </row>
        <row r="335">
          <cell r="A335">
            <v>40608</v>
          </cell>
          <cell r="B335" t="str">
            <v>PERFIL PHR 60 X 40 C.18 X 6 MTS</v>
          </cell>
          <cell r="C335" t="str">
            <v>UND</v>
          </cell>
          <cell r="D335">
            <v>13249</v>
          </cell>
        </row>
        <row r="336">
          <cell r="A336">
            <v>40610</v>
          </cell>
          <cell r="B336" t="str">
            <v>PERFIL PHR 60 X 40 C.20 X 6 MTS</v>
          </cell>
          <cell r="C336" t="str">
            <v>UND</v>
          </cell>
          <cell r="D336">
            <v>10687</v>
          </cell>
        </row>
        <row r="337">
          <cell r="A337">
            <v>40612</v>
          </cell>
          <cell r="B337" t="str">
            <v>PERFIL PHR 120 X 60 C.11 X 6 MTS</v>
          </cell>
          <cell r="C337" t="str">
            <v>UND</v>
          </cell>
          <cell r="D337">
            <v>48929</v>
          </cell>
        </row>
        <row r="338">
          <cell r="A338">
            <v>40614</v>
          </cell>
          <cell r="B338" t="str">
            <v>PERFIL PHR 120 X 60 C.12 X 6 MTS</v>
          </cell>
          <cell r="C338" t="str">
            <v>UND</v>
          </cell>
          <cell r="D338">
            <v>40764</v>
          </cell>
        </row>
        <row r="339">
          <cell r="A339">
            <v>40616</v>
          </cell>
          <cell r="B339" t="str">
            <v>PERFIL PHR 120 X 60 C.14 X 6 MTS</v>
          </cell>
          <cell r="C339" t="str">
            <v>UND</v>
          </cell>
          <cell r="D339">
            <v>30990</v>
          </cell>
        </row>
        <row r="340">
          <cell r="A340">
            <v>40618</v>
          </cell>
          <cell r="B340" t="str">
            <v>PERFIL PHR 120 X 60 C.16 X 6 MTS</v>
          </cell>
          <cell r="C340" t="str">
            <v>UND</v>
          </cell>
          <cell r="D340">
            <v>26483</v>
          </cell>
        </row>
        <row r="341">
          <cell r="A341">
            <v>40620</v>
          </cell>
          <cell r="B341" t="str">
            <v>PERFIL PHR 120 X 60 C.18 X 6 MTS</v>
          </cell>
          <cell r="C341" t="str">
            <v>UND</v>
          </cell>
          <cell r="D341">
            <v>21175</v>
          </cell>
        </row>
        <row r="342">
          <cell r="A342">
            <v>40622</v>
          </cell>
          <cell r="B342" t="str">
            <v>PERFIL PHR 120 X 60 C.20 X 6 MTS</v>
          </cell>
          <cell r="C342" t="str">
            <v>UND</v>
          </cell>
          <cell r="D342">
            <v>17095</v>
          </cell>
        </row>
        <row r="343">
          <cell r="A343">
            <v>40624</v>
          </cell>
          <cell r="B343" t="str">
            <v>PERFIL PHR 160 X 60 C.11 X 6 MTS</v>
          </cell>
          <cell r="C343" t="str">
            <v>UND</v>
          </cell>
          <cell r="D343">
            <v>61210</v>
          </cell>
        </row>
        <row r="344">
          <cell r="A344">
            <v>40626</v>
          </cell>
          <cell r="B344" t="str">
            <v>PERFIL PHR 160 X 60 C.12 X 6 MTS</v>
          </cell>
          <cell r="C344" t="str">
            <v>UND</v>
          </cell>
          <cell r="D344">
            <v>51007</v>
          </cell>
        </row>
        <row r="345">
          <cell r="A345">
            <v>40628</v>
          </cell>
          <cell r="B345" t="str">
            <v>PERFIL PHR 160 X 60 C.14 X 6 MTS</v>
          </cell>
          <cell r="C345" t="str">
            <v>UND</v>
          </cell>
          <cell r="D345">
            <v>38755</v>
          </cell>
        </row>
        <row r="346">
          <cell r="A346">
            <v>40630</v>
          </cell>
          <cell r="B346" t="str">
            <v>PERFIL PHR 160 X 60 C.16 X 6 MTS</v>
          </cell>
          <cell r="C346" t="str">
            <v>UND</v>
          </cell>
          <cell r="D346">
            <v>33130</v>
          </cell>
        </row>
        <row r="347">
          <cell r="A347">
            <v>40632</v>
          </cell>
          <cell r="B347" t="str">
            <v>PERFIL PHR 160 X 60 C.18 X 6 MTS</v>
          </cell>
          <cell r="C347" t="str">
            <v>UND</v>
          </cell>
          <cell r="D347">
            <v>26500</v>
          </cell>
        </row>
        <row r="348">
          <cell r="A348">
            <v>40634</v>
          </cell>
          <cell r="B348" t="str">
            <v>PERFIL PHR 220 X 80 C.11 X 6 MTS</v>
          </cell>
          <cell r="C348" t="str">
            <v>UND</v>
          </cell>
          <cell r="D348">
            <v>81542</v>
          </cell>
        </row>
        <row r="349">
          <cell r="A349">
            <v>40636</v>
          </cell>
          <cell r="B349" t="str">
            <v>PERFIL PHR 220 X 80 C.12 X 6 MTS</v>
          </cell>
          <cell r="C349" t="str">
            <v>UND</v>
          </cell>
          <cell r="D349">
            <v>67950</v>
          </cell>
        </row>
        <row r="350">
          <cell r="A350">
            <v>40638</v>
          </cell>
          <cell r="B350" t="str">
            <v>PERFIL PHR 220 X 80 C.14 X 6 MTS</v>
          </cell>
          <cell r="C350" t="str">
            <v>UND</v>
          </cell>
          <cell r="D350">
            <v>51635</v>
          </cell>
        </row>
        <row r="351">
          <cell r="A351">
            <v>40639</v>
          </cell>
          <cell r="B351" t="str">
            <v>PERFIL PHR 220 X 80 C.14 (KILO)</v>
          </cell>
          <cell r="C351" t="str">
            <v>KGM</v>
          </cell>
          <cell r="D351">
            <v>1425</v>
          </cell>
        </row>
        <row r="352">
          <cell r="A352">
            <v>40640</v>
          </cell>
          <cell r="B352" t="str">
            <v>PERFIL PHR 220 X 80 C.16 X 6 MTS</v>
          </cell>
          <cell r="C352" t="str">
            <v>UND</v>
          </cell>
          <cell r="D352">
            <v>44126</v>
          </cell>
        </row>
        <row r="353">
          <cell r="A353">
            <v>40641</v>
          </cell>
          <cell r="B353" t="str">
            <v>PERFIL PHR 220 X 80 C.16 (KILO)</v>
          </cell>
          <cell r="C353" t="str">
            <v>KG</v>
          </cell>
          <cell r="D353">
            <v>1542</v>
          </cell>
        </row>
        <row r="354">
          <cell r="A354">
            <v>40642</v>
          </cell>
          <cell r="B354" t="str">
            <v>PERFIL PHR 220 X 80 C.18 X 6 MTS</v>
          </cell>
          <cell r="C354" t="str">
            <v>UND</v>
          </cell>
          <cell r="D354">
            <v>35306</v>
          </cell>
        </row>
        <row r="355">
          <cell r="A355">
            <v>40643</v>
          </cell>
          <cell r="B355" t="str">
            <v>PERFIL PHR 220 X 80 C.18 (KILO)</v>
          </cell>
          <cell r="C355" t="str">
            <v>KG</v>
          </cell>
          <cell r="D355">
            <v>1542</v>
          </cell>
        </row>
        <row r="356">
          <cell r="A356">
            <v>40644</v>
          </cell>
          <cell r="B356" t="str">
            <v>PERFIL PHR 305 X 80 C.11 X 6 MTS</v>
          </cell>
          <cell r="C356" t="str">
            <v>UND</v>
          </cell>
          <cell r="D356">
            <v>100663</v>
          </cell>
        </row>
        <row r="357">
          <cell r="A357">
            <v>40645</v>
          </cell>
          <cell r="B357" t="str">
            <v>PERFIL PHR 305 X 80 C.11 (KILO)</v>
          </cell>
          <cell r="C357" t="str">
            <v>KG</v>
          </cell>
          <cell r="D357">
            <v>1425</v>
          </cell>
        </row>
        <row r="358">
          <cell r="A358">
            <v>40646</v>
          </cell>
          <cell r="B358" t="str">
            <v>PERFIL PHR 305 X 80 C.12 X 6 MTS</v>
          </cell>
          <cell r="C358" t="str">
            <v>UND</v>
          </cell>
          <cell r="D358">
            <v>83893</v>
          </cell>
        </row>
        <row r="359">
          <cell r="A359">
            <v>40648</v>
          </cell>
          <cell r="B359" t="str">
            <v>PERFIL PHR 305 X 80 C.14 X 6 MTS</v>
          </cell>
          <cell r="C359" t="str">
            <v>UND</v>
          </cell>
          <cell r="D359">
            <v>63759</v>
          </cell>
        </row>
        <row r="360">
          <cell r="A360">
            <v>40650</v>
          </cell>
          <cell r="B360" t="str">
            <v>PERFIL PHR 305 X 80 C.16 X 6 MTS</v>
          </cell>
          <cell r="C360" t="str">
            <v>UND</v>
          </cell>
          <cell r="D360">
            <v>54478</v>
          </cell>
        </row>
        <row r="361">
          <cell r="A361">
            <v>40652</v>
          </cell>
          <cell r="B361" t="str">
            <v>PERFIL PHR 355 X 110 C.11 X 6 MTS</v>
          </cell>
          <cell r="C361" t="str">
            <v>UND</v>
          </cell>
          <cell r="D361">
            <v>122405</v>
          </cell>
        </row>
        <row r="362">
          <cell r="A362">
            <v>40654</v>
          </cell>
          <cell r="B362" t="str">
            <v>PERFIL PHR 355 X 110 C.12 X 6 MTS</v>
          </cell>
          <cell r="C362" t="str">
            <v>UND</v>
          </cell>
          <cell r="D362">
            <v>102001</v>
          </cell>
        </row>
        <row r="363">
          <cell r="A363">
            <v>40656</v>
          </cell>
          <cell r="B363" t="str">
            <v>PERFIL PHR 355 X 110 C.14 X 6 MTS</v>
          </cell>
          <cell r="C363" t="str">
            <v>UND</v>
          </cell>
          <cell r="D363">
            <v>77524</v>
          </cell>
        </row>
        <row r="364">
          <cell r="A364">
            <v>40835</v>
          </cell>
          <cell r="B364" t="str">
            <v>PERFIL PHR Z 220 X 80 C.12 X 6 MTS</v>
          </cell>
          <cell r="C364" t="str">
            <v>UND</v>
          </cell>
          <cell r="D364">
            <v>67950</v>
          </cell>
        </row>
        <row r="365">
          <cell r="A365">
            <v>40840</v>
          </cell>
          <cell r="B365" t="str">
            <v>PERFIL PHR Z 220 X 80 C.14 X 6 MTS</v>
          </cell>
          <cell r="C365" t="str">
            <v>UND</v>
          </cell>
          <cell r="D365">
            <v>51635</v>
          </cell>
        </row>
        <row r="366">
          <cell r="A366">
            <v>40845</v>
          </cell>
          <cell r="B366" t="str">
            <v>PERFIL PHR Z 220 X 80 C.16 X 6 MTS</v>
          </cell>
          <cell r="C366" t="str">
            <v>UND</v>
          </cell>
          <cell r="D366">
            <v>44126</v>
          </cell>
        </row>
        <row r="367">
          <cell r="A367">
            <v>40850</v>
          </cell>
          <cell r="B367" t="str">
            <v>PERFIL PHR Z 305 X 80 C.12 X 1 MTS</v>
          </cell>
          <cell r="C367" t="str">
            <v>MTR</v>
          </cell>
          <cell r="D367">
            <v>13982</v>
          </cell>
        </row>
        <row r="368">
          <cell r="A368">
            <v>40855</v>
          </cell>
          <cell r="B368" t="str">
            <v>PERFIL PHR Z 305 X 80 C.14 X 1 MTS</v>
          </cell>
          <cell r="C368" t="str">
            <v>MTR</v>
          </cell>
          <cell r="D368">
            <v>10627</v>
          </cell>
        </row>
        <row r="369">
          <cell r="A369">
            <v>40860</v>
          </cell>
          <cell r="B369" t="str">
            <v>PERFIL PHR Z 305 X 80 C.16 X 1 MTS</v>
          </cell>
          <cell r="C369" t="str">
            <v>MTR</v>
          </cell>
          <cell r="D369">
            <v>9079</v>
          </cell>
        </row>
        <row r="370">
          <cell r="A370">
            <v>40870</v>
          </cell>
          <cell r="B370" t="str">
            <v>PERFIL PHR Z 10" X 2.5" C.14 X 1.00</v>
          </cell>
          <cell r="C370" t="str">
            <v>ML</v>
          </cell>
          <cell r="D370">
            <v>7899</v>
          </cell>
        </row>
        <row r="371">
          <cell r="A371">
            <v>6000</v>
          </cell>
          <cell r="B371" t="str">
            <v>BARRAS G-40 1.1/4" (KILOS)</v>
          </cell>
          <cell r="C371" t="str">
            <v>KGM</v>
          </cell>
          <cell r="D371">
            <v>1274</v>
          </cell>
        </row>
        <row r="372">
          <cell r="A372">
            <v>6004</v>
          </cell>
          <cell r="B372" t="str">
            <v>BARRAS G-40 1/2" (KILOS)</v>
          </cell>
          <cell r="C372" t="str">
            <v>KGM</v>
          </cell>
          <cell r="D372">
            <v>1163</v>
          </cell>
        </row>
        <row r="373">
          <cell r="A373">
            <v>6005</v>
          </cell>
          <cell r="B373" t="str">
            <v>BARRAS G-40 5/8" (KILOS)</v>
          </cell>
          <cell r="C373" t="str">
            <v>KG</v>
          </cell>
          <cell r="D373">
            <v>1163</v>
          </cell>
        </row>
        <row r="374">
          <cell r="A374">
            <v>6006</v>
          </cell>
          <cell r="B374" t="str">
            <v>BARRAS G-40 3/4" (KILOS)</v>
          </cell>
          <cell r="C374" t="str">
            <v>KG</v>
          </cell>
          <cell r="D374">
            <v>1174</v>
          </cell>
        </row>
        <row r="375">
          <cell r="A375">
            <v>6007</v>
          </cell>
          <cell r="B375" t="str">
            <v>BARRAS G-40 7/8" (KILOS)</v>
          </cell>
          <cell r="C375" t="str">
            <v>KG</v>
          </cell>
          <cell r="D375">
            <v>1174</v>
          </cell>
        </row>
        <row r="376">
          <cell r="A376">
            <v>6008</v>
          </cell>
          <cell r="B376" t="str">
            <v>BARRAS G-40 1" (KILOS)</v>
          </cell>
          <cell r="C376" t="str">
            <v>KGM</v>
          </cell>
          <cell r="D376">
            <v>1174</v>
          </cell>
        </row>
        <row r="377">
          <cell r="A377">
            <v>6016</v>
          </cell>
          <cell r="B377" t="str">
            <v>BARRAS G-40 12MM X 6 MTS (KILOS)</v>
          </cell>
          <cell r="C377" t="str">
            <v>KG</v>
          </cell>
          <cell r="D377">
            <v>1163</v>
          </cell>
        </row>
        <row r="378">
          <cell r="A378">
            <v>7007</v>
          </cell>
          <cell r="B378" t="str">
            <v>BARRAS G-40 10.5 MM X 6 MTS (LISA)</v>
          </cell>
          <cell r="C378" t="str">
            <v>UND</v>
          </cell>
          <cell r="D378">
            <v>4746</v>
          </cell>
        </row>
        <row r="379">
          <cell r="A379">
            <v>7008</v>
          </cell>
          <cell r="B379" t="str">
            <v>BARRAS G-40 12 MM X 6 MTS (LISA)</v>
          </cell>
          <cell r="C379" t="str">
            <v>UND</v>
          </cell>
          <cell r="D379">
            <v>6185</v>
          </cell>
        </row>
        <row r="380">
          <cell r="A380">
            <v>7009</v>
          </cell>
          <cell r="B380" t="str">
            <v>BARRAS G-40 1/2" X 6 MTS (LISA)</v>
          </cell>
          <cell r="C380" t="str">
            <v>UND</v>
          </cell>
          <cell r="D380">
            <v>6962</v>
          </cell>
        </row>
        <row r="381">
          <cell r="A381">
            <v>7013</v>
          </cell>
          <cell r="B381" t="str">
            <v>BARRAS G-40 5/8" X 6 MTS (LISA)</v>
          </cell>
          <cell r="C381" t="str">
            <v>UND</v>
          </cell>
          <cell r="D381">
            <v>10867</v>
          </cell>
        </row>
        <row r="382">
          <cell r="A382">
            <v>7014</v>
          </cell>
          <cell r="B382" t="str">
            <v>BARRAS G-40 3/4" X 6 MTS (LISA)</v>
          </cell>
          <cell r="C382" t="str">
            <v>UND</v>
          </cell>
          <cell r="D382">
            <v>15647</v>
          </cell>
        </row>
        <row r="383">
          <cell r="A383">
            <v>7015</v>
          </cell>
          <cell r="B383" t="str">
            <v>BARRAS G-40 7/8" X 6 MTS (LISA)</v>
          </cell>
          <cell r="C383" t="str">
            <v>UND</v>
          </cell>
          <cell r="D383">
            <v>21337</v>
          </cell>
        </row>
        <row r="384">
          <cell r="A384">
            <v>7016</v>
          </cell>
          <cell r="B384" t="str">
            <v>BARRAS G-40 1" X 6 MTS (LISA)</v>
          </cell>
          <cell r="C384" t="str">
            <v>UND</v>
          </cell>
          <cell r="D384">
            <v>27941</v>
          </cell>
        </row>
        <row r="385">
          <cell r="A385">
            <v>7017</v>
          </cell>
          <cell r="B385" t="str">
            <v>BARRAS G-40 1.1/4" X 6 MTS (LISA)</v>
          </cell>
          <cell r="C385" t="str">
            <v>UND</v>
          </cell>
          <cell r="D385">
            <v>51965</v>
          </cell>
        </row>
        <row r="386">
          <cell r="A386">
            <v>7038</v>
          </cell>
          <cell r="B386" t="str">
            <v>BARRAS G-40 15 MM X 6 MTS</v>
          </cell>
          <cell r="C386" t="str">
            <v>UND</v>
          </cell>
          <cell r="D386">
            <v>9689</v>
          </cell>
        </row>
        <row r="387">
          <cell r="A387">
            <v>7104</v>
          </cell>
          <cell r="B387" t="str">
            <v>BARRAS G-40 1.1/4 X 0.40 MTS (LISA)</v>
          </cell>
          <cell r="C387" t="str">
            <v>UND</v>
          </cell>
          <cell r="D387">
            <v>4224</v>
          </cell>
        </row>
        <row r="388">
          <cell r="A388">
            <v>7105</v>
          </cell>
          <cell r="B388" t="str">
            <v>BARRAS G-40 1.1/8 X 6 MTS</v>
          </cell>
          <cell r="C388" t="str">
            <v>UND</v>
          </cell>
          <cell r="D388">
            <v>42517</v>
          </cell>
        </row>
        <row r="389">
          <cell r="A389">
            <v>6010</v>
          </cell>
          <cell r="B389" t="str">
            <v>BARRAS G-60 1/2" (KILOS)</v>
          </cell>
          <cell r="C389" t="str">
            <v>KGM</v>
          </cell>
          <cell r="D389">
            <v>1110</v>
          </cell>
        </row>
        <row r="390">
          <cell r="A390">
            <v>6011</v>
          </cell>
          <cell r="B390" t="str">
            <v>BARRAS G-60 5/8" (KILOS)</v>
          </cell>
          <cell r="C390" t="str">
            <v>KGM</v>
          </cell>
          <cell r="D390">
            <v>1110</v>
          </cell>
        </row>
        <row r="391">
          <cell r="A391">
            <v>6012</v>
          </cell>
          <cell r="B391" t="str">
            <v>BARRAS G-60 3/4" (KILOS)</v>
          </cell>
          <cell r="C391" t="str">
            <v>KGM</v>
          </cell>
          <cell r="D391">
            <v>1131</v>
          </cell>
        </row>
        <row r="392">
          <cell r="A392">
            <v>6013</v>
          </cell>
          <cell r="B392" t="str">
            <v>BARRAS G-60 7/8" (KILOS)</v>
          </cell>
          <cell r="C392" t="str">
            <v>KGM</v>
          </cell>
          <cell r="D392">
            <v>1131</v>
          </cell>
        </row>
        <row r="393">
          <cell r="A393">
            <v>6014</v>
          </cell>
          <cell r="B393" t="str">
            <v>BARRAS G-60 1" (KILOS)</v>
          </cell>
          <cell r="C393" t="str">
            <v>KGM</v>
          </cell>
          <cell r="D393">
            <v>1131</v>
          </cell>
        </row>
        <row r="394">
          <cell r="A394">
            <v>6015</v>
          </cell>
          <cell r="B394" t="str">
            <v>BARRAS G-60 1.1/4" (KILOS)</v>
          </cell>
          <cell r="C394" t="str">
            <v>KGM</v>
          </cell>
          <cell r="D394">
            <v>1274</v>
          </cell>
        </row>
        <row r="395">
          <cell r="A395">
            <v>6017</v>
          </cell>
          <cell r="B395" t="str">
            <v>BARRAS G-60 12MM KILOS</v>
          </cell>
          <cell r="C395" t="str">
            <v>KG</v>
          </cell>
          <cell r="D395">
            <v>1110</v>
          </cell>
        </row>
        <row r="396">
          <cell r="A396">
            <v>6100</v>
          </cell>
          <cell r="B396" t="str">
            <v>BARRAS G-60 15 MM (KILOS)</v>
          </cell>
          <cell r="C396" t="str">
            <v>KG</v>
          </cell>
          <cell r="D396">
            <v>1163</v>
          </cell>
        </row>
        <row r="397">
          <cell r="A397">
            <v>6104</v>
          </cell>
          <cell r="B397" t="str">
            <v>BARRAS G-60 11.0 MM (KILOS)</v>
          </cell>
          <cell r="C397" t="str">
            <v>KG</v>
          </cell>
          <cell r="D397">
            <v>1110</v>
          </cell>
        </row>
        <row r="398">
          <cell r="A398">
            <v>7000</v>
          </cell>
          <cell r="B398" t="str">
            <v>BARRAS G-60 3/8" X 12 MTS</v>
          </cell>
          <cell r="C398" t="str">
            <v>UND</v>
          </cell>
          <cell r="D398">
            <v>8115</v>
          </cell>
        </row>
        <row r="399">
          <cell r="A399">
            <v>7019</v>
          </cell>
          <cell r="B399" t="str">
            <v>BARRAS G-60 12 MM X 6 MTS</v>
          </cell>
          <cell r="C399" t="str">
            <v>UND</v>
          </cell>
          <cell r="D399">
            <v>5815</v>
          </cell>
        </row>
        <row r="400">
          <cell r="A400">
            <v>70191</v>
          </cell>
          <cell r="B400" t="str">
            <v>BARRAS G-60 12 MM X 7 MTS</v>
          </cell>
          <cell r="C400" t="str">
            <v>UND</v>
          </cell>
          <cell r="D400">
            <v>7337</v>
          </cell>
        </row>
        <row r="401">
          <cell r="A401">
            <v>70192</v>
          </cell>
          <cell r="B401" t="str">
            <v>BARRAS G-60 12 MM X 8 MTS</v>
          </cell>
          <cell r="C401" t="str">
            <v>UND</v>
          </cell>
          <cell r="D401">
            <v>8386</v>
          </cell>
        </row>
        <row r="402">
          <cell r="A402">
            <v>70193</v>
          </cell>
          <cell r="B402" t="str">
            <v>BARRAS G-60 12 MM X 9 MTS</v>
          </cell>
          <cell r="C402" t="str">
            <v>UND</v>
          </cell>
          <cell r="D402">
            <v>8842</v>
          </cell>
        </row>
        <row r="403">
          <cell r="A403">
            <v>70194</v>
          </cell>
          <cell r="B403" t="str">
            <v>BARRAS G-60 12 MM X 12 MTS</v>
          </cell>
          <cell r="C403" t="str">
            <v>UND</v>
          </cell>
          <cell r="D403">
            <v>11758</v>
          </cell>
        </row>
        <row r="404">
          <cell r="A404">
            <v>70195</v>
          </cell>
          <cell r="B404" t="str">
            <v>BARRAS G-60 12 MM X 14 MTS</v>
          </cell>
          <cell r="C404" t="str">
            <v>UND</v>
          </cell>
          <cell r="D404">
            <v>15140</v>
          </cell>
        </row>
        <row r="405">
          <cell r="A405">
            <v>7020</v>
          </cell>
          <cell r="B405" t="str">
            <v>BARRAS G-60 1/2" X 6 MTS</v>
          </cell>
          <cell r="C405" t="str">
            <v>UND</v>
          </cell>
          <cell r="D405">
            <v>6507</v>
          </cell>
        </row>
        <row r="406">
          <cell r="A406">
            <v>7021</v>
          </cell>
          <cell r="B406" t="str">
            <v>BARRAS G-60 1/2" X 9 MTS</v>
          </cell>
          <cell r="C406" t="str">
            <v>UND</v>
          </cell>
          <cell r="D406">
            <v>9761</v>
          </cell>
        </row>
        <row r="407">
          <cell r="A407">
            <v>7022</v>
          </cell>
          <cell r="B407" t="str">
            <v>BARRAS G-60 1/2" X 12 MTS</v>
          </cell>
          <cell r="C407" t="str">
            <v>UND</v>
          </cell>
          <cell r="D407">
            <v>13014</v>
          </cell>
        </row>
        <row r="408">
          <cell r="A408">
            <v>7023</v>
          </cell>
          <cell r="B408" t="str">
            <v>BARRAS G-60 5/8" X 6 MTS</v>
          </cell>
          <cell r="C408" t="str">
            <v>UND</v>
          </cell>
          <cell r="D408">
            <v>10122</v>
          </cell>
        </row>
        <row r="409">
          <cell r="A409">
            <v>7024</v>
          </cell>
          <cell r="B409" t="str">
            <v>BARRAS G-60 5/8" X 9 MTS</v>
          </cell>
          <cell r="C409" t="str">
            <v>UND</v>
          </cell>
          <cell r="D409">
            <v>15183</v>
          </cell>
        </row>
        <row r="410">
          <cell r="A410">
            <v>7025</v>
          </cell>
          <cell r="B410" t="str">
            <v>BARRAS G-60 5/8" X 12 MTS</v>
          </cell>
          <cell r="C410" t="str">
            <v>UND</v>
          </cell>
          <cell r="D410">
            <v>20244</v>
          </cell>
        </row>
        <row r="411">
          <cell r="A411">
            <v>7026</v>
          </cell>
          <cell r="B411" t="str">
            <v>BARRAS G-60 3/4" X 6 MTS</v>
          </cell>
          <cell r="C411" t="str">
            <v>UND</v>
          </cell>
          <cell r="D411">
            <v>15434</v>
          </cell>
        </row>
        <row r="412">
          <cell r="A412">
            <v>7027</v>
          </cell>
          <cell r="B412" t="str">
            <v>BARRAS G-60 3/4" X 9 MTS</v>
          </cell>
          <cell r="C412" t="str">
            <v>UND</v>
          </cell>
          <cell r="D412">
            <v>23052</v>
          </cell>
        </row>
        <row r="413">
          <cell r="A413">
            <v>7028</v>
          </cell>
          <cell r="B413" t="str">
            <v>BARRAS G-60 3/4" X 12 MTS</v>
          </cell>
          <cell r="C413" t="str">
            <v>UND</v>
          </cell>
          <cell r="D413">
            <v>31151</v>
          </cell>
        </row>
        <row r="414">
          <cell r="A414">
            <v>7029</v>
          </cell>
          <cell r="B414" t="str">
            <v>BARRAS G-60 7/8" X 6 MTS</v>
          </cell>
          <cell r="C414" t="str">
            <v>UND</v>
          </cell>
          <cell r="D414">
            <v>20765</v>
          </cell>
        </row>
        <row r="415">
          <cell r="A415">
            <v>7030</v>
          </cell>
          <cell r="B415" t="str">
            <v>BARRAS G-60 7/8" X 9 MTS</v>
          </cell>
          <cell r="C415" t="str">
            <v>UND</v>
          </cell>
          <cell r="D415">
            <v>32016</v>
          </cell>
        </row>
        <row r="416">
          <cell r="A416">
            <v>7031</v>
          </cell>
          <cell r="B416" t="str">
            <v>BARRAS G-60 7/8" X 12 MTS</v>
          </cell>
          <cell r="C416" t="str">
            <v>UND</v>
          </cell>
          <cell r="D416">
            <v>43464</v>
          </cell>
        </row>
        <row r="417">
          <cell r="A417">
            <v>7032</v>
          </cell>
          <cell r="B417" t="str">
            <v>BARRAS G-60 1" X 6 MTS</v>
          </cell>
          <cell r="C417" t="str">
            <v>UND</v>
          </cell>
          <cell r="D417">
            <v>27193</v>
          </cell>
        </row>
        <row r="418">
          <cell r="A418">
            <v>7033</v>
          </cell>
          <cell r="B418" t="str">
            <v>BARRAS G-60 1" X 9 MTS</v>
          </cell>
          <cell r="C418" t="str">
            <v>UND</v>
          </cell>
          <cell r="D418">
            <v>41164</v>
          </cell>
        </row>
        <row r="419">
          <cell r="A419">
            <v>7034</v>
          </cell>
          <cell r="B419" t="str">
            <v>BARRAS G-60 1" X 12 MTS</v>
          </cell>
          <cell r="C419" t="str">
            <v>UND</v>
          </cell>
          <cell r="D419">
            <v>55882</v>
          </cell>
        </row>
        <row r="420">
          <cell r="A420">
            <v>7035</v>
          </cell>
          <cell r="B420" t="str">
            <v>BARRAS G-60 1.1/4" X 6 MTS</v>
          </cell>
          <cell r="C420" t="str">
            <v>UND</v>
          </cell>
          <cell r="D420">
            <v>49800</v>
          </cell>
        </row>
        <row r="421">
          <cell r="A421">
            <v>7036</v>
          </cell>
          <cell r="B421" t="str">
            <v>BARRAS G-60 1.1/4" X 9 MTS</v>
          </cell>
          <cell r="C421" t="str">
            <v>UND</v>
          </cell>
          <cell r="D421">
            <v>74700</v>
          </cell>
        </row>
        <row r="422">
          <cell r="A422">
            <v>7037</v>
          </cell>
          <cell r="B422" t="str">
            <v>BARRAS G-60 1.1/4" X 12 MTS</v>
          </cell>
          <cell r="C422" t="str">
            <v>UND</v>
          </cell>
          <cell r="D422">
            <v>103431</v>
          </cell>
        </row>
        <row r="423">
          <cell r="A423">
            <v>7079</v>
          </cell>
          <cell r="B423" t="str">
            <v>BARRAS G-60 1/2" X 14 MTS</v>
          </cell>
          <cell r="C423" t="str">
            <v>UND</v>
          </cell>
          <cell r="D423">
            <v>16739</v>
          </cell>
        </row>
        <row r="424">
          <cell r="A424">
            <v>7080</v>
          </cell>
          <cell r="B424" t="str">
            <v>BARRAS G-60 5/8" X 14 MTS</v>
          </cell>
          <cell r="C424" t="str">
            <v>UND</v>
          </cell>
          <cell r="D424">
            <v>26318</v>
          </cell>
        </row>
        <row r="425">
          <cell r="A425">
            <v>7081</v>
          </cell>
          <cell r="B425" t="str">
            <v>BARRAS G-60 3/4" X 14 MTS</v>
          </cell>
          <cell r="C425" t="str">
            <v>UND</v>
          </cell>
          <cell r="D425">
            <v>37915</v>
          </cell>
        </row>
        <row r="426">
          <cell r="A426">
            <v>7082</v>
          </cell>
          <cell r="B426" t="str">
            <v>BARRAS G-60 7/8" X 14 MTS</v>
          </cell>
          <cell r="C426" t="str">
            <v>UND</v>
          </cell>
          <cell r="D426">
            <v>52751</v>
          </cell>
        </row>
        <row r="427">
          <cell r="A427">
            <v>7083</v>
          </cell>
          <cell r="B427" t="str">
            <v>BARRAS G-60 1" X 14 MTS</v>
          </cell>
          <cell r="C427" t="str">
            <v>UND</v>
          </cell>
          <cell r="D427">
            <v>67403</v>
          </cell>
        </row>
        <row r="428">
          <cell r="A428">
            <v>7084</v>
          </cell>
          <cell r="B428" t="str">
            <v>BARRAS G-60 1.1/4" X 14 MTS</v>
          </cell>
          <cell r="C428" t="str">
            <v>UND</v>
          </cell>
          <cell r="D428">
            <v>122990</v>
          </cell>
        </row>
        <row r="429">
          <cell r="A429">
            <v>7101</v>
          </cell>
          <cell r="B429" t="str">
            <v>BARRAS G-60 11.0 MM X 6 MTS</v>
          </cell>
          <cell r="C429" t="str">
            <v>UND</v>
          </cell>
          <cell r="D429">
            <v>4693</v>
          </cell>
        </row>
        <row r="430">
          <cell r="A430">
            <v>7102</v>
          </cell>
          <cell r="B430" t="str">
            <v>BARRAS G-60 11.5 MM X 6 MTS</v>
          </cell>
          <cell r="C430" t="str">
            <v>UND</v>
          </cell>
          <cell r="D430">
            <v>4868</v>
          </cell>
        </row>
        <row r="431">
          <cell r="A431">
            <v>7103</v>
          </cell>
          <cell r="B431" t="str">
            <v>BARRAS G-60 15.0 MM X 6 MTS</v>
          </cell>
          <cell r="C431" t="str">
            <v>UND</v>
          </cell>
          <cell r="D431">
            <v>9423</v>
          </cell>
        </row>
        <row r="432">
          <cell r="A432">
            <v>7001</v>
          </cell>
          <cell r="B432" t="str">
            <v>BARRAS G-40 4 MM X 6 MTS</v>
          </cell>
          <cell r="C432" t="str">
            <v>UND</v>
          </cell>
          <cell r="D432">
            <v>811</v>
          </cell>
        </row>
        <row r="433">
          <cell r="A433">
            <v>7002</v>
          </cell>
          <cell r="B433" t="str">
            <v>BARRAS G-40 5 MM X 6 MTS</v>
          </cell>
          <cell r="C433" t="str">
            <v>UND</v>
          </cell>
          <cell r="D433">
            <v>1164</v>
          </cell>
        </row>
        <row r="434">
          <cell r="A434">
            <v>7003</v>
          </cell>
          <cell r="B434" t="str">
            <v>BARRAS G-40 1/4" X 6 MTS</v>
          </cell>
          <cell r="C434" t="str">
            <v>UND</v>
          </cell>
          <cell r="D434">
            <v>1781</v>
          </cell>
        </row>
        <row r="435">
          <cell r="A435">
            <v>7004</v>
          </cell>
          <cell r="B435" t="str">
            <v>BARRAS G-40 8 MM X 6 MTS</v>
          </cell>
          <cell r="C435" t="str">
            <v>UND</v>
          </cell>
          <cell r="D435">
            <v>2833</v>
          </cell>
        </row>
        <row r="436">
          <cell r="A436">
            <v>7005</v>
          </cell>
          <cell r="B436" t="str">
            <v>BARRAS G-40 9.1 MM X 6 MTS</v>
          </cell>
          <cell r="C436" t="str">
            <v>UND</v>
          </cell>
          <cell r="D436">
            <v>3584</v>
          </cell>
        </row>
        <row r="437">
          <cell r="A437">
            <v>7006</v>
          </cell>
          <cell r="B437" t="str">
            <v>BARRAS G-40 3/8" X 6 MTS</v>
          </cell>
          <cell r="C437" t="str">
            <v>UND</v>
          </cell>
          <cell r="D437">
            <v>3922</v>
          </cell>
        </row>
        <row r="438">
          <cell r="A438">
            <v>7040</v>
          </cell>
          <cell r="B438" t="str">
            <v>BARRAS G-40 5.5 MM X 6 MTS</v>
          </cell>
          <cell r="C438" t="str">
            <v>UND</v>
          </cell>
          <cell r="D438">
            <v>1364</v>
          </cell>
        </row>
        <row r="439">
          <cell r="A439">
            <v>7041</v>
          </cell>
          <cell r="B439" t="str">
            <v>BARRAS G-40 6.0 MM X 6 MTS</v>
          </cell>
          <cell r="C439" t="str">
            <v>UND</v>
          </cell>
          <cell r="D439">
            <v>1590</v>
          </cell>
        </row>
        <row r="440">
          <cell r="A440">
            <v>7042</v>
          </cell>
          <cell r="B440" t="str">
            <v>BARRAS G-40 7.5 MM X 6 MTS</v>
          </cell>
          <cell r="C440" t="str">
            <v>UND</v>
          </cell>
          <cell r="D440">
            <v>2487</v>
          </cell>
        </row>
        <row r="441">
          <cell r="A441">
            <v>7107</v>
          </cell>
          <cell r="B441" t="str">
            <v>BARRAS G-40 7.0 MM X 6 MTS</v>
          </cell>
          <cell r="C441" t="str">
            <v>UND</v>
          </cell>
          <cell r="D441">
            <v>2164</v>
          </cell>
        </row>
        <row r="442">
          <cell r="A442">
            <v>7108</v>
          </cell>
          <cell r="B442" t="str">
            <v>BARRAS G-40 4.5 MM X 6 MTS</v>
          </cell>
          <cell r="C442" t="str">
            <v>UND</v>
          </cell>
          <cell r="D442">
            <v>956</v>
          </cell>
        </row>
        <row r="443">
          <cell r="A443">
            <v>6101</v>
          </cell>
          <cell r="B443" t="str">
            <v>BARRAS G-60 3/8" (KILOS)</v>
          </cell>
          <cell r="C443" t="str">
            <v>KG</v>
          </cell>
          <cell r="D443">
            <v>1100</v>
          </cell>
        </row>
        <row r="444">
          <cell r="A444">
            <v>6102</v>
          </cell>
          <cell r="B444" t="str">
            <v>BARRAS G-60 9 MM (KILOS)</v>
          </cell>
          <cell r="C444" t="str">
            <v>KG</v>
          </cell>
          <cell r="D444">
            <v>1090</v>
          </cell>
        </row>
        <row r="445">
          <cell r="A445">
            <v>6103</v>
          </cell>
          <cell r="B445" t="str">
            <v>BARRAS G-60 8.5 MM (KILOS)</v>
          </cell>
          <cell r="C445" t="str">
            <v>KG</v>
          </cell>
          <cell r="D445">
            <v>1090</v>
          </cell>
        </row>
        <row r="446">
          <cell r="A446">
            <v>6105</v>
          </cell>
          <cell r="B446" t="str">
            <v>BARRAS G-60 7.5 MM (KILOS)</v>
          </cell>
          <cell r="C446" t="str">
            <v>UND</v>
          </cell>
          <cell r="D446">
            <v>1121</v>
          </cell>
        </row>
        <row r="447">
          <cell r="A447">
            <v>6106</v>
          </cell>
          <cell r="B447" t="str">
            <v>BARRAS G-60 1/4" X 6 MTS (KILOS)</v>
          </cell>
          <cell r="C447" t="str">
            <v>KG</v>
          </cell>
          <cell r="D447">
            <v>1164</v>
          </cell>
        </row>
        <row r="448">
          <cell r="A448">
            <v>7018</v>
          </cell>
          <cell r="B448" t="str">
            <v>BARRAS G-60 3/8" X 6 MTS</v>
          </cell>
          <cell r="C448" t="str">
            <v>UND</v>
          </cell>
          <cell r="D448">
            <v>3737</v>
          </cell>
        </row>
        <row r="449">
          <cell r="A449">
            <v>7043</v>
          </cell>
          <cell r="B449" t="str">
            <v>BARRAS G-60 9 MM X 6 MTS</v>
          </cell>
          <cell r="C449" t="str">
            <v>UND</v>
          </cell>
          <cell r="D449">
            <v>3335</v>
          </cell>
        </row>
        <row r="450">
          <cell r="A450">
            <v>7044</v>
          </cell>
          <cell r="B450" t="str">
            <v>BARRAS G-60 1/4" X 6 MTS</v>
          </cell>
          <cell r="C450" t="str">
            <v>UND</v>
          </cell>
          <cell r="D450">
            <v>1800</v>
          </cell>
        </row>
        <row r="451">
          <cell r="A451">
            <v>7200</v>
          </cell>
          <cell r="B451" t="str">
            <v>BARRA CORRUG.60 11.0 MM X 6 MTS (KIL</v>
          </cell>
          <cell r="C451" t="str">
            <v>KG</v>
          </cell>
          <cell r="D451">
            <v>1108</v>
          </cell>
        </row>
        <row r="452">
          <cell r="A452">
            <v>7210</v>
          </cell>
          <cell r="B452" t="str">
            <v>BARRA CORRUG.60 12.0 MM X 6 MTS (KIL</v>
          </cell>
          <cell r="C452" t="str">
            <v>KG</v>
          </cell>
          <cell r="D452">
            <v>1108</v>
          </cell>
        </row>
        <row r="453">
          <cell r="A453">
            <v>7215</v>
          </cell>
          <cell r="B453" t="str">
            <v>BARRA CORRUG.60 1/2" X 6 MTS (KILOS)</v>
          </cell>
          <cell r="C453" t="str">
            <v>KGM</v>
          </cell>
          <cell r="D453">
            <v>1108</v>
          </cell>
        </row>
        <row r="454">
          <cell r="A454">
            <v>7225</v>
          </cell>
          <cell r="B454" t="str">
            <v>BARRA CORRUG.60 5/8" X 6 MTS (KILOS)</v>
          </cell>
          <cell r="C454" t="str">
            <v>KG</v>
          </cell>
          <cell r="D454">
            <v>1108</v>
          </cell>
        </row>
        <row r="455">
          <cell r="A455">
            <v>7226</v>
          </cell>
          <cell r="B455" t="str">
            <v>BARRA CORRUG.60 3/4" X 6 MTS (KILOS)</v>
          </cell>
          <cell r="C455" t="str">
            <v>KG</v>
          </cell>
          <cell r="D455">
            <v>1108</v>
          </cell>
        </row>
        <row r="456">
          <cell r="A456">
            <v>7227</v>
          </cell>
          <cell r="B456" t="str">
            <v>BARRA CORRUG.60 7/8" X 6 MTS (KILOS)</v>
          </cell>
          <cell r="C456" t="str">
            <v>KGM</v>
          </cell>
          <cell r="D456">
            <v>1108</v>
          </cell>
        </row>
        <row r="457">
          <cell r="A457">
            <v>7228</v>
          </cell>
          <cell r="B457" t="str">
            <v>BARRA CORRUG.60   1" X 6 MTS (KILOS)</v>
          </cell>
          <cell r="C457" t="str">
            <v>KGM</v>
          </cell>
          <cell r="D457">
            <v>1108</v>
          </cell>
        </row>
        <row r="458">
          <cell r="A458">
            <v>7230</v>
          </cell>
          <cell r="B458" t="str">
            <v>BARRA CORRUG.60 15.0 MM X 6 MTS (KIL</v>
          </cell>
          <cell r="C458" t="str">
            <v>KG</v>
          </cell>
          <cell r="D458">
            <v>1108</v>
          </cell>
        </row>
        <row r="459">
          <cell r="A459">
            <v>7235</v>
          </cell>
          <cell r="B459" t="str">
            <v>BARRA CARRUG.60 8.5 MM X 6 MTS (KILO</v>
          </cell>
          <cell r="C459" t="str">
            <v>KG</v>
          </cell>
          <cell r="D459">
            <v>1207</v>
          </cell>
        </row>
        <row r="460">
          <cell r="A460">
            <v>7300</v>
          </cell>
          <cell r="B460" t="str">
            <v>BARRA CORRUG.60 11.0 MM X 6 MTS</v>
          </cell>
          <cell r="C460" t="str">
            <v>UND</v>
          </cell>
          <cell r="D460">
            <v>4773</v>
          </cell>
        </row>
        <row r="461">
          <cell r="A461">
            <v>7310</v>
          </cell>
          <cell r="B461" t="str">
            <v>BARRA CORRUG.60 12.0 MM X 6 MTS</v>
          </cell>
          <cell r="C461" t="str">
            <v>UND</v>
          </cell>
          <cell r="D461">
            <v>5839</v>
          </cell>
        </row>
        <row r="462">
          <cell r="A462">
            <v>7315</v>
          </cell>
          <cell r="B462" t="str">
            <v>BARRA CORRUG.60 1/2" X 6 MTS</v>
          </cell>
          <cell r="C462" t="str">
            <v>UND</v>
          </cell>
          <cell r="D462">
            <v>6534</v>
          </cell>
        </row>
        <row r="463">
          <cell r="A463">
            <v>7316</v>
          </cell>
          <cell r="B463" t="str">
            <v>BARRA CORRUG.60 1/2" X 9 MTS</v>
          </cell>
          <cell r="C463" t="str">
            <v>UND</v>
          </cell>
          <cell r="D463">
            <v>9802</v>
          </cell>
        </row>
        <row r="464">
          <cell r="A464">
            <v>7317</v>
          </cell>
          <cell r="B464" t="str">
            <v>BARRA CORRUG.60 1/2" X 12 MTS</v>
          </cell>
          <cell r="C464" t="str">
            <v>UND</v>
          </cell>
          <cell r="D464">
            <v>13069</v>
          </cell>
        </row>
        <row r="465">
          <cell r="A465">
            <v>7320</v>
          </cell>
          <cell r="B465" t="str">
            <v>BARRA CORRUG.60 5/8" X 6 MTS</v>
          </cell>
          <cell r="C465" t="str">
            <v>UND</v>
          </cell>
          <cell r="D465">
            <v>10165</v>
          </cell>
        </row>
        <row r="466">
          <cell r="A466">
            <v>7321</v>
          </cell>
          <cell r="B466" t="str">
            <v>BARRA CORRUG.60 5/8" X 9 MTS</v>
          </cell>
          <cell r="C466" t="str">
            <v>UND</v>
          </cell>
          <cell r="D466">
            <v>15247</v>
          </cell>
        </row>
        <row r="467">
          <cell r="A467">
            <v>7322</v>
          </cell>
          <cell r="B467" t="str">
            <v>BARRA CORRUG.60 5/8" X 12 MTS</v>
          </cell>
          <cell r="C467" t="str">
            <v>UND</v>
          </cell>
          <cell r="D467">
            <v>20329</v>
          </cell>
        </row>
        <row r="468">
          <cell r="A468">
            <v>7326</v>
          </cell>
          <cell r="B468" t="str">
            <v>BARRA CORRUG.60 3/4" X 6 MTS</v>
          </cell>
          <cell r="C468" t="str">
            <v>UND</v>
          </cell>
          <cell r="D468">
            <v>14853</v>
          </cell>
        </row>
        <row r="469">
          <cell r="A469">
            <v>7330</v>
          </cell>
          <cell r="B469" t="str">
            <v>BARRA CORRUG.60 15.0 MM X 6 MTS</v>
          </cell>
          <cell r="C469" t="str">
            <v>UND</v>
          </cell>
          <cell r="D469">
            <v>8644</v>
          </cell>
        </row>
        <row r="470">
          <cell r="A470">
            <v>7335</v>
          </cell>
          <cell r="B470" t="str">
            <v>BARRA CORRUG.60 8.5 MM X 6 MTS</v>
          </cell>
          <cell r="C470" t="str">
            <v>UND</v>
          </cell>
          <cell r="D470">
            <v>3195</v>
          </cell>
        </row>
        <row r="471">
          <cell r="A471">
            <v>17100</v>
          </cell>
          <cell r="B471" t="str">
            <v>LAMINA HR 4" 2438 X 4800 MM</v>
          </cell>
          <cell r="C471" t="str">
            <v>UND</v>
          </cell>
          <cell r="D471">
            <v>16385038</v>
          </cell>
        </row>
        <row r="472">
          <cell r="A472">
            <v>17101</v>
          </cell>
          <cell r="B472" t="str">
            <v>LAMINA HR 4" 1220 X 6000 MM</v>
          </cell>
          <cell r="C472" t="str">
            <v>UND</v>
          </cell>
          <cell r="D472">
            <v>10018050</v>
          </cell>
        </row>
        <row r="473">
          <cell r="A473">
            <v>17103</v>
          </cell>
          <cell r="B473" t="str">
            <v>LAMINA HR 4" 1220 X 2440 MM</v>
          </cell>
          <cell r="C473" t="str">
            <v>UND</v>
          </cell>
          <cell r="D473">
            <v>4098453</v>
          </cell>
        </row>
        <row r="474">
          <cell r="A474">
            <v>17105</v>
          </cell>
          <cell r="B474" t="str">
            <v>LAMINA HR 4" 8' X 20' A-36</v>
          </cell>
          <cell r="C474" t="str">
            <v>UND</v>
          </cell>
          <cell r="D474">
            <v>20469455</v>
          </cell>
        </row>
        <row r="475">
          <cell r="A475">
            <v>17109</v>
          </cell>
          <cell r="B475" t="str">
            <v>LAMINA HR 3.1/2" 2438 X 4800 MM</v>
          </cell>
          <cell r="C475" t="str">
            <v>UND</v>
          </cell>
          <cell r="D475">
            <v>14386691</v>
          </cell>
        </row>
        <row r="476">
          <cell r="A476">
            <v>17110</v>
          </cell>
          <cell r="B476" t="str">
            <v>LAMINA HR 3" 8' X 20'</v>
          </cell>
          <cell r="C476" t="str">
            <v>UND</v>
          </cell>
          <cell r="D476">
            <v>15632369</v>
          </cell>
        </row>
        <row r="477">
          <cell r="A477">
            <v>17111</v>
          </cell>
          <cell r="B477" t="str">
            <v>LAMINA HR 3" 1220 X 2440 MM</v>
          </cell>
          <cell r="C477" t="str">
            <v>UND</v>
          </cell>
          <cell r="D477">
            <v>3140510</v>
          </cell>
        </row>
        <row r="478">
          <cell r="A478">
            <v>17120</v>
          </cell>
          <cell r="B478" t="str">
            <v>LAMINA HR 2.1/2" 8' X 20'</v>
          </cell>
          <cell r="C478" t="str">
            <v>UND</v>
          </cell>
          <cell r="D478">
            <v>12408358</v>
          </cell>
        </row>
        <row r="479">
          <cell r="A479">
            <v>17121</v>
          </cell>
          <cell r="B479" t="str">
            <v>LAMINA HR 2.1/2" 1220 X 2440 MM</v>
          </cell>
          <cell r="C479" t="str">
            <v>UND</v>
          </cell>
          <cell r="D479">
            <v>2488352</v>
          </cell>
        </row>
        <row r="480">
          <cell r="A480">
            <v>17129</v>
          </cell>
          <cell r="B480" t="str">
            <v>LAMINA HR 2" 8' X 16' A-36</v>
          </cell>
          <cell r="C480" t="str">
            <v>UND</v>
          </cell>
          <cell r="D480">
            <v>7130485</v>
          </cell>
        </row>
        <row r="481">
          <cell r="A481">
            <v>17130</v>
          </cell>
          <cell r="B481" t="str">
            <v>LAMINA HR 2" 8' X 20'</v>
          </cell>
          <cell r="C481" t="str">
            <v>UND</v>
          </cell>
          <cell r="D481">
            <v>8931870</v>
          </cell>
        </row>
        <row r="482">
          <cell r="A482">
            <v>17131</v>
          </cell>
          <cell r="B482" t="str">
            <v>LAMINA HR 2" 6' X 20'</v>
          </cell>
          <cell r="C482" t="str">
            <v>UND</v>
          </cell>
          <cell r="D482">
            <v>6710162</v>
          </cell>
        </row>
        <row r="483">
          <cell r="A483">
            <v>17132</v>
          </cell>
          <cell r="B483" t="str">
            <v>LAMINA HR 2" 1220X2440MM</v>
          </cell>
          <cell r="C483" t="str">
            <v>UND</v>
          </cell>
          <cell r="D483">
            <v>1786374</v>
          </cell>
        </row>
        <row r="484">
          <cell r="A484">
            <v>17140</v>
          </cell>
          <cell r="B484" t="str">
            <v>LAMINA HR 1.1/2" 8' X 20'</v>
          </cell>
          <cell r="C484" t="str">
            <v>UND</v>
          </cell>
          <cell r="D484">
            <v>6710162</v>
          </cell>
        </row>
        <row r="485">
          <cell r="A485">
            <v>17141</v>
          </cell>
          <cell r="B485" t="str">
            <v>LAMINA HR 1.1/2" 6' X 20'</v>
          </cell>
          <cell r="C485" t="str">
            <v>UND</v>
          </cell>
          <cell r="D485">
            <v>5028868</v>
          </cell>
        </row>
        <row r="486">
          <cell r="A486">
            <v>17142</v>
          </cell>
          <cell r="B486" t="str">
            <v>LAMINA HR 1.1/2" 1220 X 2440MM</v>
          </cell>
          <cell r="C486" t="str">
            <v>UND</v>
          </cell>
          <cell r="D486">
            <v>1343533</v>
          </cell>
        </row>
        <row r="487">
          <cell r="A487">
            <v>17150</v>
          </cell>
          <cell r="B487" t="str">
            <v>LAMINA HR 1.1/4" 8' X 20'</v>
          </cell>
          <cell r="C487" t="str">
            <v>UND</v>
          </cell>
          <cell r="D487">
            <v>5584296</v>
          </cell>
        </row>
        <row r="488">
          <cell r="A488">
            <v>17151</v>
          </cell>
          <cell r="B488" t="str">
            <v>LAMINA HR 1.1/4" 6' X 20'</v>
          </cell>
          <cell r="C488" t="str">
            <v>UND</v>
          </cell>
          <cell r="D488">
            <v>4188221</v>
          </cell>
        </row>
        <row r="489">
          <cell r="A489">
            <v>17152</v>
          </cell>
          <cell r="B489" t="str">
            <v>LAMINA HR 1.1/4" 1220 X 2440MM</v>
          </cell>
          <cell r="C489" t="str">
            <v>UND</v>
          </cell>
          <cell r="D489">
            <v>1118360</v>
          </cell>
        </row>
        <row r="490">
          <cell r="A490">
            <v>17160</v>
          </cell>
          <cell r="B490" t="str">
            <v>LAMINA HR 1" 8' X 20'</v>
          </cell>
          <cell r="C490" t="str">
            <v>UND</v>
          </cell>
          <cell r="D490">
            <v>4046513</v>
          </cell>
        </row>
        <row r="491">
          <cell r="A491">
            <v>17161</v>
          </cell>
          <cell r="B491" t="str">
            <v>LAMINA HR 1" 6' X 20'</v>
          </cell>
          <cell r="C491" t="str">
            <v>UND</v>
          </cell>
          <cell r="D491">
            <v>3038337</v>
          </cell>
        </row>
        <row r="492">
          <cell r="A492">
            <v>17162</v>
          </cell>
          <cell r="B492" t="str">
            <v>LAMINA HR 1" 1220 X 2440MM</v>
          </cell>
          <cell r="C492" t="str">
            <v>UND</v>
          </cell>
          <cell r="D492">
            <v>814826</v>
          </cell>
        </row>
        <row r="493">
          <cell r="A493">
            <v>17163</v>
          </cell>
          <cell r="B493" t="str">
            <v>LAMINA HR 1" 1000 X 6000MM</v>
          </cell>
          <cell r="C493" t="str">
            <v>UND</v>
          </cell>
          <cell r="D493">
            <v>1531059</v>
          </cell>
        </row>
        <row r="494">
          <cell r="A494">
            <v>17164</v>
          </cell>
          <cell r="B494" t="str">
            <v>LAMINA HR 1" 1000 X 3000MM</v>
          </cell>
          <cell r="C494" t="str">
            <v>UND</v>
          </cell>
          <cell r="D494">
            <v>762299</v>
          </cell>
        </row>
        <row r="495">
          <cell r="A495">
            <v>17165</v>
          </cell>
          <cell r="B495" t="str">
            <v>LAMINA HR 1" 1000 X 2000MM</v>
          </cell>
          <cell r="C495" t="str">
            <v>UND</v>
          </cell>
          <cell r="D495">
            <v>510353</v>
          </cell>
        </row>
        <row r="496">
          <cell r="A496">
            <v>17166</v>
          </cell>
          <cell r="B496" t="str">
            <v>LAMINA HR 1" 1200 X 4880MM</v>
          </cell>
          <cell r="C496" t="str">
            <v>UND</v>
          </cell>
          <cell r="D496">
            <v>1602033</v>
          </cell>
        </row>
        <row r="497">
          <cell r="A497">
            <v>17167</v>
          </cell>
          <cell r="B497" t="str">
            <v>LAMINA HR 1" 1200 X 6000MM</v>
          </cell>
          <cell r="C497" t="str">
            <v>UND</v>
          </cell>
          <cell r="D497">
            <v>1828226</v>
          </cell>
        </row>
        <row r="498">
          <cell r="A498">
            <v>17170</v>
          </cell>
          <cell r="B498" t="str">
            <v>LAMINA HR 3/4" 8' X 20'</v>
          </cell>
          <cell r="C498" t="str">
            <v>UND</v>
          </cell>
          <cell r="D498">
            <v>3079769</v>
          </cell>
        </row>
        <row r="499">
          <cell r="A499">
            <v>17171</v>
          </cell>
          <cell r="B499" t="str">
            <v>LAMINA HR 3/4" 6' X 20'</v>
          </cell>
          <cell r="C499" t="str">
            <v>UND</v>
          </cell>
          <cell r="D499">
            <v>2313279</v>
          </cell>
        </row>
        <row r="500">
          <cell r="A500">
            <v>17172</v>
          </cell>
          <cell r="B500" t="str">
            <v>LAMINA HR 3/4" 1220X2440MM</v>
          </cell>
          <cell r="C500" t="str">
            <v>UND</v>
          </cell>
          <cell r="D500">
            <v>614572</v>
          </cell>
        </row>
        <row r="501">
          <cell r="A501">
            <v>17173</v>
          </cell>
          <cell r="B501" t="str">
            <v>LAMINA HR 3/4" 1000X6000MM</v>
          </cell>
          <cell r="C501" t="str">
            <v>UND</v>
          </cell>
          <cell r="D501">
            <v>1162830</v>
          </cell>
        </row>
        <row r="502">
          <cell r="A502">
            <v>17174</v>
          </cell>
          <cell r="B502" t="str">
            <v>LAMINA HR 3/4" 1000X3000MM</v>
          </cell>
          <cell r="C502" t="str">
            <v>UND</v>
          </cell>
          <cell r="D502">
            <v>581415</v>
          </cell>
        </row>
        <row r="503">
          <cell r="A503">
            <v>17175</v>
          </cell>
          <cell r="B503" t="str">
            <v>LAMINA HR 3/4" 1000X2000MM</v>
          </cell>
          <cell r="C503" t="str">
            <v>UND</v>
          </cell>
          <cell r="D503">
            <v>387610</v>
          </cell>
        </row>
        <row r="504">
          <cell r="A504">
            <v>17176</v>
          </cell>
          <cell r="B504" t="str">
            <v>LAMINA HR 3/4" 1200 X 4880 MM</v>
          </cell>
          <cell r="C504" t="str">
            <v>UND</v>
          </cell>
          <cell r="D504">
            <v>1215335</v>
          </cell>
        </row>
        <row r="505">
          <cell r="A505">
            <v>17177</v>
          </cell>
          <cell r="B505" t="str">
            <v>LAMINA HR 3/4" 1200 X 6000 MM</v>
          </cell>
          <cell r="C505" t="str">
            <v>UND</v>
          </cell>
          <cell r="D505">
            <v>1387644</v>
          </cell>
        </row>
        <row r="506">
          <cell r="A506">
            <v>17180</v>
          </cell>
          <cell r="B506" t="str">
            <v>LAMINA HR 5/8" 8' X 20'</v>
          </cell>
          <cell r="C506" t="str">
            <v>UND</v>
          </cell>
          <cell r="D506">
            <v>2430669</v>
          </cell>
        </row>
        <row r="507">
          <cell r="A507">
            <v>17181</v>
          </cell>
          <cell r="B507" t="str">
            <v>LAMINA HR 5/8" 6' X 20'</v>
          </cell>
          <cell r="C507" t="str">
            <v>UND</v>
          </cell>
          <cell r="D507">
            <v>1823002</v>
          </cell>
        </row>
        <row r="508">
          <cell r="A508">
            <v>17182</v>
          </cell>
          <cell r="B508" t="str">
            <v>LAMINA HR 5/8" 1220X2440 MM</v>
          </cell>
          <cell r="C508" t="str">
            <v>UND</v>
          </cell>
          <cell r="D508">
            <v>486133</v>
          </cell>
        </row>
        <row r="509">
          <cell r="A509">
            <v>17183</v>
          </cell>
          <cell r="B509" t="str">
            <v>LAMINA HR 5/8" 1000X6000MM</v>
          </cell>
          <cell r="C509" t="str">
            <v>UND</v>
          </cell>
          <cell r="D509">
            <v>917343</v>
          </cell>
        </row>
        <row r="510">
          <cell r="A510">
            <v>17184</v>
          </cell>
          <cell r="B510" t="str">
            <v>LAMINA HR 5/8" 1000X3000MM</v>
          </cell>
          <cell r="C510" t="str">
            <v>UND</v>
          </cell>
          <cell r="D510">
            <v>458672</v>
          </cell>
        </row>
        <row r="511">
          <cell r="A511">
            <v>17185</v>
          </cell>
          <cell r="B511" t="str">
            <v>LAMINA HR 5/8" 1000X2000MM</v>
          </cell>
          <cell r="C511" t="str">
            <v>UND</v>
          </cell>
          <cell r="D511">
            <v>306211</v>
          </cell>
        </row>
        <row r="512">
          <cell r="A512">
            <v>17186</v>
          </cell>
          <cell r="B512" t="str">
            <v>LAMINA HR 5/8" 1220 X 4880</v>
          </cell>
          <cell r="C512" t="str">
            <v>UND</v>
          </cell>
          <cell r="D512">
            <v>974174</v>
          </cell>
        </row>
        <row r="513">
          <cell r="A513">
            <v>17187</v>
          </cell>
          <cell r="B513" t="str">
            <v>LAMINA HR 5/8" 1200 X 6000 MM</v>
          </cell>
          <cell r="C513" t="str">
            <v>UND</v>
          </cell>
          <cell r="D513">
            <v>1100812</v>
          </cell>
        </row>
        <row r="514">
          <cell r="A514">
            <v>17190</v>
          </cell>
          <cell r="B514" t="str">
            <v>LAMINA HR 1/2" 8' X 20'</v>
          </cell>
          <cell r="C514" t="str">
            <v>UND</v>
          </cell>
          <cell r="D514">
            <v>2030754</v>
          </cell>
        </row>
        <row r="515">
          <cell r="A515">
            <v>17191</v>
          </cell>
          <cell r="B515" t="str">
            <v>LAMINA HR 1/2" 6' X 20'</v>
          </cell>
          <cell r="C515" t="str">
            <v>UND</v>
          </cell>
          <cell r="D515">
            <v>1526666</v>
          </cell>
        </row>
        <row r="516">
          <cell r="A516">
            <v>17192</v>
          </cell>
          <cell r="B516" t="str">
            <v>LAMINA HR 1/2" 1220 X 2440MM</v>
          </cell>
          <cell r="C516" t="str">
            <v>UND</v>
          </cell>
          <cell r="D516">
            <v>406151</v>
          </cell>
        </row>
        <row r="517">
          <cell r="A517">
            <v>17193</v>
          </cell>
          <cell r="B517" t="str">
            <v>LAMINA HR 1/2" 1220 X 4880MM</v>
          </cell>
          <cell r="C517" t="str">
            <v>UND</v>
          </cell>
          <cell r="D517">
            <v>812301</v>
          </cell>
        </row>
        <row r="518">
          <cell r="A518">
            <v>17194</v>
          </cell>
          <cell r="B518" t="str">
            <v>LAMINA HR 1/2" 1000 X 6000MM</v>
          </cell>
          <cell r="C518" t="str">
            <v>UND</v>
          </cell>
          <cell r="D518">
            <v>713472</v>
          </cell>
        </row>
        <row r="519">
          <cell r="A519">
            <v>17195</v>
          </cell>
          <cell r="B519" t="str">
            <v>LAMINA HR 1/2" 1000 X 3000MM</v>
          </cell>
          <cell r="C519" t="str">
            <v>UND</v>
          </cell>
          <cell r="D519">
            <v>357365</v>
          </cell>
        </row>
        <row r="520">
          <cell r="A520">
            <v>17196</v>
          </cell>
          <cell r="B520" t="str">
            <v>LAMINA HR 1/2" 1000 X 2000MM</v>
          </cell>
          <cell r="C520" t="str">
            <v>UND</v>
          </cell>
          <cell r="D520">
            <v>239082</v>
          </cell>
        </row>
        <row r="521">
          <cell r="A521">
            <v>17197</v>
          </cell>
          <cell r="B521" t="str">
            <v>LAMINA HR 1/2" 1200 X 6000MM</v>
          </cell>
          <cell r="C521" t="str">
            <v>UND</v>
          </cell>
          <cell r="D521">
            <v>853146</v>
          </cell>
        </row>
        <row r="522">
          <cell r="A522">
            <v>17198</v>
          </cell>
          <cell r="B522" t="str">
            <v>LAMINA HR 1/2"   8' X 20' A-131</v>
          </cell>
          <cell r="C522" t="str">
            <v>UND</v>
          </cell>
          <cell r="D522">
            <v>2212849</v>
          </cell>
        </row>
        <row r="523">
          <cell r="A523">
            <v>18001</v>
          </cell>
          <cell r="B523" t="str">
            <v>KILO LAMINA HR 4"</v>
          </cell>
          <cell r="C523" t="str">
            <v>KGM</v>
          </cell>
          <cell r="D523">
            <v>1754</v>
          </cell>
        </row>
        <row r="524">
          <cell r="A524">
            <v>18002</v>
          </cell>
          <cell r="B524" t="str">
            <v>KILO LAMINA HR 3"</v>
          </cell>
          <cell r="C524" t="str">
            <v>KGM</v>
          </cell>
          <cell r="D524">
            <v>1754</v>
          </cell>
        </row>
        <row r="525">
          <cell r="A525">
            <v>18003</v>
          </cell>
          <cell r="B525" t="str">
            <v>KILO LAMINA HR 2.1/2"</v>
          </cell>
          <cell r="C525" t="str">
            <v>KGM</v>
          </cell>
          <cell r="D525">
            <v>1670</v>
          </cell>
        </row>
        <row r="526">
          <cell r="A526">
            <v>18004</v>
          </cell>
          <cell r="B526" t="str">
            <v>KILO LAMINA HR 2"</v>
          </cell>
          <cell r="C526" t="str">
            <v>KGM</v>
          </cell>
          <cell r="D526">
            <v>1501</v>
          </cell>
        </row>
        <row r="527">
          <cell r="A527">
            <v>18005</v>
          </cell>
          <cell r="B527" t="str">
            <v>KILO LAMINA HR 1.1/2"</v>
          </cell>
          <cell r="C527" t="str">
            <v>KGM</v>
          </cell>
          <cell r="D527">
            <v>1501</v>
          </cell>
        </row>
        <row r="528">
          <cell r="A528">
            <v>18006</v>
          </cell>
          <cell r="B528" t="str">
            <v>KILO LAMINA HR 1.1/4"</v>
          </cell>
          <cell r="C528" t="str">
            <v>KGM</v>
          </cell>
          <cell r="D528">
            <v>1501</v>
          </cell>
        </row>
        <row r="529">
          <cell r="A529">
            <v>18007</v>
          </cell>
          <cell r="B529" t="str">
            <v>KILO LAMINA HR 1"</v>
          </cell>
          <cell r="C529" t="str">
            <v>KGM</v>
          </cell>
          <cell r="D529">
            <v>1440</v>
          </cell>
        </row>
        <row r="530">
          <cell r="A530">
            <v>18009</v>
          </cell>
          <cell r="B530" t="str">
            <v>KILO LAMINA HR 3/4"</v>
          </cell>
          <cell r="C530" t="str">
            <v>KGM</v>
          </cell>
          <cell r="D530">
            <v>1440</v>
          </cell>
        </row>
        <row r="531">
          <cell r="A531">
            <v>18010</v>
          </cell>
          <cell r="B531" t="str">
            <v>KILO LAMINA HR 5/8"</v>
          </cell>
          <cell r="C531" t="str">
            <v>KGM</v>
          </cell>
          <cell r="D531">
            <v>1440</v>
          </cell>
        </row>
        <row r="532">
          <cell r="A532">
            <v>18011</v>
          </cell>
          <cell r="B532" t="str">
            <v>KILO LAMINA HR 1/2"</v>
          </cell>
          <cell r="C532" t="str">
            <v>KGM</v>
          </cell>
          <cell r="D532">
            <v>1440</v>
          </cell>
        </row>
        <row r="533">
          <cell r="A533">
            <v>18070</v>
          </cell>
          <cell r="B533" t="str">
            <v>KILO LAMINA HR 1/2" 6' X 20'</v>
          </cell>
          <cell r="C533" t="str">
            <v>KGM</v>
          </cell>
          <cell r="D533">
            <v>1440</v>
          </cell>
        </row>
        <row r="534">
          <cell r="A534">
            <v>18071</v>
          </cell>
          <cell r="B534" t="str">
            <v>KILO LAMINA HR 1/2" 1220 X 4880 MM</v>
          </cell>
          <cell r="C534" t="str">
            <v>KGM</v>
          </cell>
          <cell r="D534">
            <v>1440</v>
          </cell>
        </row>
        <row r="535">
          <cell r="A535">
            <v>18072</v>
          </cell>
          <cell r="B535" t="str">
            <v>KILO LAMINA HR 1/2" 8' X 20'</v>
          </cell>
          <cell r="C535" t="str">
            <v>KG</v>
          </cell>
          <cell r="D535">
            <v>1440</v>
          </cell>
        </row>
        <row r="536">
          <cell r="A536">
            <v>18073</v>
          </cell>
          <cell r="B536" t="str">
            <v>KILO LAMINA HR 1/2" 1220 X 2440 MM</v>
          </cell>
          <cell r="C536" t="str">
            <v>KGM</v>
          </cell>
          <cell r="D536">
            <v>1440</v>
          </cell>
        </row>
        <row r="537">
          <cell r="A537">
            <v>18074</v>
          </cell>
          <cell r="B537" t="str">
            <v>KILO LAMINA HR 1/2" 1000 X 2000 MM</v>
          </cell>
          <cell r="C537" t="str">
            <v>KGM</v>
          </cell>
          <cell r="D537">
            <v>1258</v>
          </cell>
        </row>
        <row r="538">
          <cell r="A538">
            <v>18075</v>
          </cell>
          <cell r="B538" t="str">
            <v>KILO LAMINA HR 1/2" 1000 X 6000 MM</v>
          </cell>
          <cell r="C538" t="str">
            <v>KGM</v>
          </cell>
          <cell r="D538">
            <v>1258</v>
          </cell>
        </row>
        <row r="539">
          <cell r="A539">
            <v>18076</v>
          </cell>
          <cell r="B539" t="str">
            <v>KILO LAMINA HR 1/2" 1000 X 3000 MM</v>
          </cell>
          <cell r="C539" t="str">
            <v>KGM</v>
          </cell>
          <cell r="D539">
            <v>1258</v>
          </cell>
        </row>
        <row r="540">
          <cell r="A540">
            <v>18099</v>
          </cell>
          <cell r="B540" t="str">
            <v>KILO LAMINA CHAPA</v>
          </cell>
          <cell r="C540" t="str">
            <v>KG</v>
          </cell>
          <cell r="D540">
            <v>1685</v>
          </cell>
        </row>
        <row r="541">
          <cell r="A541">
            <v>17200</v>
          </cell>
          <cell r="B541" t="str">
            <v>LAMINA HR 9.0 MM  6' X 20'</v>
          </cell>
          <cell r="C541" t="str">
            <v>UND</v>
          </cell>
          <cell r="D541">
            <v>1108117</v>
          </cell>
        </row>
        <row r="542">
          <cell r="A542">
            <v>17201</v>
          </cell>
          <cell r="B542" t="str">
            <v>LAMINA HR 9.0 MM  1.20 X 2.40 MM</v>
          </cell>
          <cell r="C542" t="str">
            <v>UND</v>
          </cell>
          <cell r="D542">
            <v>278340</v>
          </cell>
        </row>
        <row r="543">
          <cell r="A543">
            <v>17202</v>
          </cell>
          <cell r="B543" t="str">
            <v>LAMINA HR 9.0 MM  1.22 X 4.88 MM</v>
          </cell>
          <cell r="C543" t="str">
            <v>UND</v>
          </cell>
          <cell r="D543">
            <v>526590</v>
          </cell>
        </row>
        <row r="544">
          <cell r="A544">
            <v>17203</v>
          </cell>
          <cell r="B544" t="str">
            <v>LAMINA HR 9.0 MM  1000 X 6000 MM</v>
          </cell>
          <cell r="C544" t="str">
            <v>UND</v>
          </cell>
          <cell r="D544">
            <v>532859</v>
          </cell>
        </row>
        <row r="545">
          <cell r="A545">
            <v>17204</v>
          </cell>
          <cell r="B545" t="str">
            <v>LAMINA HR 9.0 MM  1000 X 3000 MM</v>
          </cell>
          <cell r="C545" t="str">
            <v>UND</v>
          </cell>
          <cell r="D545">
            <v>267056</v>
          </cell>
        </row>
        <row r="546">
          <cell r="A546">
            <v>17205</v>
          </cell>
          <cell r="B546" t="str">
            <v>LAMINA HR 9.0 MM  1000 X 2000 MM</v>
          </cell>
          <cell r="C546" t="str">
            <v>UND</v>
          </cell>
          <cell r="D546">
            <v>178038</v>
          </cell>
        </row>
        <row r="547">
          <cell r="A547">
            <v>17206</v>
          </cell>
          <cell r="B547" t="str">
            <v>LAMINA HR 9.0 MM  1222 X 6000 MM</v>
          </cell>
          <cell r="C547" t="str">
            <v>UND</v>
          </cell>
          <cell r="D547">
            <v>651969</v>
          </cell>
        </row>
        <row r="548">
          <cell r="A548">
            <v>17207</v>
          </cell>
          <cell r="B548" t="str">
            <v>LAMINA HR 9.0 MM  8' X 20'</v>
          </cell>
          <cell r="C548" t="str">
            <v>UND</v>
          </cell>
          <cell r="D548">
            <v>1477020</v>
          </cell>
        </row>
        <row r="549">
          <cell r="A549">
            <v>17208</v>
          </cell>
          <cell r="B549" t="str">
            <v>LAMINA HR 3/8" 6' X 20' A-131</v>
          </cell>
          <cell r="C549" t="str">
            <v>UND</v>
          </cell>
          <cell r="D549">
            <v>1248274</v>
          </cell>
        </row>
        <row r="550">
          <cell r="A550">
            <v>17209</v>
          </cell>
          <cell r="B550" t="str">
            <v>LAMINA HR 3/8" 8' X 20' A-131</v>
          </cell>
          <cell r="C550" t="str">
            <v>UND</v>
          </cell>
          <cell r="D550">
            <v>1661876</v>
          </cell>
        </row>
        <row r="551">
          <cell r="A551">
            <v>17210</v>
          </cell>
          <cell r="B551" t="str">
            <v>LAMINA HR 8.0 MM  6' X 20'</v>
          </cell>
          <cell r="C551" t="str">
            <v>UND</v>
          </cell>
          <cell r="D551">
            <v>984680</v>
          </cell>
        </row>
        <row r="552">
          <cell r="A552">
            <v>17211</v>
          </cell>
          <cell r="B552" t="str">
            <v>LAMINA HR 8.0 MM  1200 X 2400 MM</v>
          </cell>
          <cell r="C552" t="str">
            <v>UND</v>
          </cell>
          <cell r="D552">
            <v>235712</v>
          </cell>
        </row>
        <row r="553">
          <cell r="A553">
            <v>17212</v>
          </cell>
          <cell r="B553" t="str">
            <v>LAMINA HR 8.0 MM  1000 X 6000 MM</v>
          </cell>
          <cell r="C553" t="str">
            <v>UND</v>
          </cell>
          <cell r="D553">
            <v>471424</v>
          </cell>
        </row>
        <row r="554">
          <cell r="A554">
            <v>17213</v>
          </cell>
          <cell r="B554" t="str">
            <v>LAMINA HR 8.0 MM  1000 X 3000 MM</v>
          </cell>
          <cell r="C554" t="str">
            <v>UND</v>
          </cell>
          <cell r="D554">
            <v>235712</v>
          </cell>
        </row>
        <row r="555">
          <cell r="A555">
            <v>17214</v>
          </cell>
          <cell r="B555" t="str">
            <v>LAMINA HR 8.0 MM  1000 X 2000 MM</v>
          </cell>
          <cell r="C555" t="str">
            <v>UND</v>
          </cell>
          <cell r="D555">
            <v>157977</v>
          </cell>
        </row>
        <row r="556">
          <cell r="A556">
            <v>17215</v>
          </cell>
          <cell r="B556" t="str">
            <v>LAMINA HR 8.0 MM  1200 X 6000 MM</v>
          </cell>
          <cell r="C556" t="str">
            <v>UND</v>
          </cell>
          <cell r="D556">
            <v>570472</v>
          </cell>
        </row>
        <row r="557">
          <cell r="A557">
            <v>17216</v>
          </cell>
          <cell r="B557" t="str">
            <v>LAMINA HR 8.0 MM  8' X 20'</v>
          </cell>
          <cell r="C557" t="str">
            <v>UND</v>
          </cell>
          <cell r="D557">
            <v>1311504</v>
          </cell>
        </row>
        <row r="558">
          <cell r="A558">
            <v>17217</v>
          </cell>
          <cell r="B558" t="str">
            <v>LAMINA HR 5/16" 6' X 20' A-131</v>
          </cell>
          <cell r="C558" t="str">
            <v>UND</v>
          </cell>
          <cell r="D558">
            <v>1040726</v>
          </cell>
        </row>
        <row r="559">
          <cell r="A559">
            <v>17218</v>
          </cell>
          <cell r="B559" t="str">
            <v>LAMINA HR 5/16" 8' X 20' A-131</v>
          </cell>
          <cell r="C559" t="str">
            <v>UND</v>
          </cell>
          <cell r="D559">
            <v>1388630</v>
          </cell>
        </row>
        <row r="560">
          <cell r="A560">
            <v>17219</v>
          </cell>
          <cell r="B560" t="str">
            <v>LAMINA HR 1/4" 6' X 20' A-131</v>
          </cell>
          <cell r="C560" t="str">
            <v>UND</v>
          </cell>
          <cell r="D560">
            <v>831685</v>
          </cell>
        </row>
        <row r="561">
          <cell r="A561">
            <v>172191</v>
          </cell>
          <cell r="B561" t="str">
            <v>LAMINA HR 1/4" 2000 X 6096 MM A-131</v>
          </cell>
          <cell r="C561" t="str">
            <v>UND</v>
          </cell>
          <cell r="D561">
            <v>910822</v>
          </cell>
        </row>
        <row r="562">
          <cell r="A562">
            <v>172192</v>
          </cell>
          <cell r="B562" t="str">
            <v>LAMINA HR 1/4"   8' X 20' A-131</v>
          </cell>
          <cell r="C562" t="str">
            <v>UND</v>
          </cell>
          <cell r="D562">
            <v>1107917</v>
          </cell>
        </row>
        <row r="563">
          <cell r="A563">
            <v>17220</v>
          </cell>
          <cell r="B563" t="str">
            <v>LAMINA HR 6.0 MM  6' X 20' A-36</v>
          </cell>
          <cell r="C563" t="str">
            <v>UND</v>
          </cell>
          <cell r="D563">
            <v>737809</v>
          </cell>
        </row>
        <row r="564">
          <cell r="A564">
            <v>17221</v>
          </cell>
          <cell r="B564" t="str">
            <v>LAMINA HR 6.0 MM  1200 X 2400 MM</v>
          </cell>
          <cell r="C564" t="str">
            <v>UND</v>
          </cell>
          <cell r="D564">
            <v>174289</v>
          </cell>
        </row>
        <row r="565">
          <cell r="A565">
            <v>17222</v>
          </cell>
          <cell r="B565" t="str">
            <v>LAMINA HR 6.0 MM  1000 X 6000 MM</v>
          </cell>
          <cell r="C565" t="str">
            <v>UND</v>
          </cell>
          <cell r="D565">
            <v>351051</v>
          </cell>
        </row>
        <row r="566">
          <cell r="A566">
            <v>17223</v>
          </cell>
          <cell r="B566" t="str">
            <v>LAMINA HR 6.0 MM  1000 X 3000 MM</v>
          </cell>
          <cell r="C566" t="str">
            <v>UND</v>
          </cell>
          <cell r="D566">
            <v>175525</v>
          </cell>
        </row>
        <row r="567">
          <cell r="A567">
            <v>17224</v>
          </cell>
          <cell r="B567" t="str">
            <v>LAMINA HR 6.0 MM  1000 X 2400 MM</v>
          </cell>
          <cell r="C567" t="str">
            <v>UND</v>
          </cell>
          <cell r="D567">
            <v>140915</v>
          </cell>
        </row>
        <row r="568">
          <cell r="A568">
            <v>17225</v>
          </cell>
          <cell r="B568" t="str">
            <v>LAMINA HR 6.0 MM  1000 X 2000 MM</v>
          </cell>
          <cell r="C568" t="str">
            <v>UND</v>
          </cell>
          <cell r="D568">
            <v>117428</v>
          </cell>
        </row>
        <row r="569">
          <cell r="A569">
            <v>17226</v>
          </cell>
          <cell r="B569" t="str">
            <v>LAMINA HR 6.0 MM  1200 X 6000 MM</v>
          </cell>
          <cell r="C569" t="str">
            <v>UND</v>
          </cell>
          <cell r="D569">
            <v>421508</v>
          </cell>
        </row>
        <row r="570">
          <cell r="A570">
            <v>17227</v>
          </cell>
          <cell r="B570" t="str">
            <v>LAMINA HR 6.0 MM  8' X 20'</v>
          </cell>
          <cell r="C570" t="str">
            <v>UND</v>
          </cell>
          <cell r="D570">
            <v>984680</v>
          </cell>
        </row>
        <row r="571">
          <cell r="A571">
            <v>17228</v>
          </cell>
          <cell r="B571" t="str">
            <v>LAMINA HR 6.0 MM  1200 X 3000 MM</v>
          </cell>
          <cell r="C571" t="str">
            <v>UND</v>
          </cell>
          <cell r="D571">
            <v>210754</v>
          </cell>
        </row>
        <row r="572">
          <cell r="A572">
            <v>17229</v>
          </cell>
          <cell r="B572" t="str">
            <v>LAMINA HR 6.0 MM  6' X 20'  283 C</v>
          </cell>
          <cell r="C572" t="str">
            <v>UND</v>
          </cell>
          <cell r="D572">
            <v>758655</v>
          </cell>
        </row>
        <row r="573">
          <cell r="A573">
            <v>17230</v>
          </cell>
          <cell r="B573" t="str">
            <v>LAMINA HR 4.5 MM  6' X 20' A-36</v>
          </cell>
          <cell r="C573" t="str">
            <v>UND</v>
          </cell>
          <cell r="D573">
            <v>630737</v>
          </cell>
        </row>
        <row r="574">
          <cell r="A574">
            <v>17231</v>
          </cell>
          <cell r="B574" t="str">
            <v>LAMINA HR 4.5 MM  1200 X 2400 MM</v>
          </cell>
          <cell r="C574" t="str">
            <v>UND</v>
          </cell>
          <cell r="D574">
            <v>131025</v>
          </cell>
        </row>
        <row r="575">
          <cell r="A575">
            <v>17232</v>
          </cell>
          <cell r="B575" t="str">
            <v>LAMINA HR 4.5 MM  1000 X 6000 MM</v>
          </cell>
          <cell r="C575" t="str">
            <v>UND</v>
          </cell>
          <cell r="D575">
            <v>263287</v>
          </cell>
        </row>
        <row r="576">
          <cell r="A576">
            <v>17233</v>
          </cell>
          <cell r="B576" t="str">
            <v>LAMINA HR 4.5 MM  1000 X 3000 MM</v>
          </cell>
          <cell r="C576" t="str">
            <v>UND</v>
          </cell>
          <cell r="D576">
            <v>132262</v>
          </cell>
        </row>
        <row r="577">
          <cell r="A577">
            <v>17234</v>
          </cell>
          <cell r="B577" t="str">
            <v>LAMINA HR 4.5 MM  1000 X 2400 MM</v>
          </cell>
          <cell r="C577" t="str">
            <v>UND</v>
          </cell>
          <cell r="D577">
            <v>105068</v>
          </cell>
        </row>
        <row r="578">
          <cell r="A578">
            <v>17235</v>
          </cell>
          <cell r="B578" t="str">
            <v>LAMINA HR 4.5 MM  1000 X 2000 MM</v>
          </cell>
          <cell r="C578" t="str">
            <v>UND</v>
          </cell>
          <cell r="D578">
            <v>87762</v>
          </cell>
        </row>
        <row r="579">
          <cell r="A579">
            <v>17236</v>
          </cell>
          <cell r="B579" t="str">
            <v>LAMINA HR 4.5 MM  1200 X 6000 MM</v>
          </cell>
          <cell r="C579" t="str">
            <v>UND</v>
          </cell>
          <cell r="D579">
            <v>316440</v>
          </cell>
        </row>
        <row r="580">
          <cell r="A580">
            <v>17237</v>
          </cell>
          <cell r="B580" t="str">
            <v>LAMINA HR 4.5 MM  1200 X 3000 MM</v>
          </cell>
          <cell r="C580" t="str">
            <v>UND</v>
          </cell>
          <cell r="D580">
            <v>158220</v>
          </cell>
        </row>
        <row r="581">
          <cell r="A581">
            <v>17238</v>
          </cell>
          <cell r="B581" t="str">
            <v>LAMINA HR 4.5 MM  6' X 20' 283 C</v>
          </cell>
          <cell r="C581" t="str">
            <v>UND</v>
          </cell>
          <cell r="D581">
            <v>634495</v>
          </cell>
        </row>
        <row r="582">
          <cell r="A582">
            <v>17239</v>
          </cell>
          <cell r="B582" t="str">
            <v>LAMINA HR 3/16" 6' X 20' A-131</v>
          </cell>
          <cell r="C582" t="str">
            <v>UND</v>
          </cell>
          <cell r="D582">
            <v>685428</v>
          </cell>
        </row>
        <row r="583">
          <cell r="A583">
            <v>17241</v>
          </cell>
          <cell r="B583" t="str">
            <v>LAMINA HR 4.0 MM  1000 X 3000 MM</v>
          </cell>
          <cell r="C583" t="str">
            <v>UND</v>
          </cell>
          <cell r="D583">
            <v>122350</v>
          </cell>
        </row>
        <row r="584">
          <cell r="A584">
            <v>17242</v>
          </cell>
          <cell r="B584" t="str">
            <v>LAMINA HR 4.0 MM  1000 X 2440 MM</v>
          </cell>
          <cell r="C584" t="str">
            <v>UND</v>
          </cell>
          <cell r="D584">
            <v>98869</v>
          </cell>
        </row>
        <row r="585">
          <cell r="A585">
            <v>17243</v>
          </cell>
          <cell r="B585" t="str">
            <v>LAMINA HR 4.0 MM  1000 X 2000 MM</v>
          </cell>
          <cell r="C585" t="str">
            <v>UND</v>
          </cell>
          <cell r="D585">
            <v>81566</v>
          </cell>
        </row>
        <row r="586">
          <cell r="A586">
            <v>17244</v>
          </cell>
          <cell r="B586" t="str">
            <v>LAMINA HR 4.0 MM  1000 X 6000 MM</v>
          </cell>
          <cell r="C586" t="str">
            <v>UND</v>
          </cell>
          <cell r="D586">
            <v>233577</v>
          </cell>
        </row>
        <row r="587">
          <cell r="A587">
            <v>17246</v>
          </cell>
          <cell r="B587" t="str">
            <v>LAMINA HR 4.0 MM  1200 X 2400 MM</v>
          </cell>
          <cell r="C587" t="str">
            <v>UND</v>
          </cell>
          <cell r="D587">
            <v>121114</v>
          </cell>
        </row>
        <row r="588">
          <cell r="A588">
            <v>17247</v>
          </cell>
          <cell r="B588" t="str">
            <v>LAMINA HR 4.0 MM  1200 X 6000 MM</v>
          </cell>
          <cell r="C588" t="str">
            <v>UND</v>
          </cell>
          <cell r="D588">
            <v>286410</v>
          </cell>
        </row>
        <row r="589">
          <cell r="A589">
            <v>17250</v>
          </cell>
          <cell r="B589" t="str">
            <v>LAMINA HR 3.4 MM  1000 X 3000 MM</v>
          </cell>
          <cell r="C589" t="str">
            <v>UND</v>
          </cell>
          <cell r="D589">
            <v>98955</v>
          </cell>
        </row>
        <row r="590">
          <cell r="A590">
            <v>17251</v>
          </cell>
          <cell r="B590" t="str">
            <v>LAMINA HR 3.4 MM  1000 X 2400 MM</v>
          </cell>
          <cell r="C590" t="str">
            <v>UND</v>
          </cell>
          <cell r="D590">
            <v>80331</v>
          </cell>
        </row>
        <row r="591">
          <cell r="A591">
            <v>17252</v>
          </cell>
          <cell r="B591" t="str">
            <v>LAMINA HR 3.4 MM  1000 X 2000 MM</v>
          </cell>
          <cell r="C591" t="str">
            <v>UND</v>
          </cell>
          <cell r="D591">
            <v>65970</v>
          </cell>
        </row>
        <row r="592">
          <cell r="A592">
            <v>17253</v>
          </cell>
          <cell r="B592" t="str">
            <v>LAMINA HR 3.4 MM  1200 X 2400 MM</v>
          </cell>
          <cell r="C592" t="str">
            <v>UND</v>
          </cell>
          <cell r="D592">
            <v>98188</v>
          </cell>
        </row>
        <row r="593">
          <cell r="A593">
            <v>17255</v>
          </cell>
          <cell r="B593" t="str">
            <v>LAMINA HR 3.4 MM  1200 X 6000 MM</v>
          </cell>
          <cell r="C593" t="str">
            <v>UND</v>
          </cell>
          <cell r="D593">
            <v>237532</v>
          </cell>
        </row>
        <row r="594">
          <cell r="A594">
            <v>17256</v>
          </cell>
          <cell r="B594" t="str">
            <v>LAMINA HR 3.4 MM  1000 X 6000 MM</v>
          </cell>
          <cell r="C594" t="str">
            <v>UND</v>
          </cell>
          <cell r="D594">
            <v>198973</v>
          </cell>
        </row>
        <row r="595">
          <cell r="A595">
            <v>17260</v>
          </cell>
          <cell r="B595" t="str">
            <v>LAMINA HR 3.0 MM  1200 X 2400 MM</v>
          </cell>
          <cell r="C595" t="str">
            <v>UND</v>
          </cell>
          <cell r="D595">
            <v>87762</v>
          </cell>
        </row>
        <row r="596">
          <cell r="A596">
            <v>17261</v>
          </cell>
          <cell r="B596" t="str">
            <v>LAMINA HR 3.0 MM  1000 X 6000 MM</v>
          </cell>
          <cell r="C596" t="str">
            <v>UND</v>
          </cell>
          <cell r="D596">
            <v>175525</v>
          </cell>
        </row>
        <row r="597">
          <cell r="A597">
            <v>17262</v>
          </cell>
          <cell r="B597" t="str">
            <v>LAMINA HR 3.0 MM  1000 X 3000 MM</v>
          </cell>
          <cell r="C597" t="str">
            <v>UND</v>
          </cell>
          <cell r="D597">
            <v>87762</v>
          </cell>
        </row>
        <row r="598">
          <cell r="A598">
            <v>17263</v>
          </cell>
          <cell r="B598" t="str">
            <v>LAMINA HR 3.0 MM  1000 X 2400 MM</v>
          </cell>
          <cell r="C598" t="str">
            <v>UND</v>
          </cell>
          <cell r="D598">
            <v>70457</v>
          </cell>
        </row>
        <row r="599">
          <cell r="A599">
            <v>17264</v>
          </cell>
          <cell r="B599" t="str">
            <v>LAMINA HR 3.0 MM  1000 X 2000 MM</v>
          </cell>
          <cell r="C599" t="str">
            <v>UND</v>
          </cell>
          <cell r="D599">
            <v>58714</v>
          </cell>
        </row>
        <row r="600">
          <cell r="A600">
            <v>17265</v>
          </cell>
          <cell r="B600" t="str">
            <v>LAMINA HR 3.0 MM  1200 X 6000 MM</v>
          </cell>
          <cell r="C600" t="str">
            <v>UND</v>
          </cell>
          <cell r="D600">
            <v>210136</v>
          </cell>
        </row>
        <row r="601">
          <cell r="A601">
            <v>17266</v>
          </cell>
          <cell r="B601" t="str">
            <v>LAMINA HR 3.0 MM  1200 X 2400 MM A &amp;</v>
          </cell>
          <cell r="C601" t="str">
            <v>UND</v>
          </cell>
          <cell r="D601">
            <v>107305</v>
          </cell>
        </row>
        <row r="602">
          <cell r="A602">
            <v>17269</v>
          </cell>
          <cell r="B602" t="str">
            <v>LAMINA HR 2.5 MM  1200 X 6000 MM</v>
          </cell>
          <cell r="C602" t="str">
            <v>UND</v>
          </cell>
          <cell r="D602">
            <v>174660</v>
          </cell>
        </row>
        <row r="603">
          <cell r="A603">
            <v>17270</v>
          </cell>
          <cell r="B603" t="str">
            <v>LAMINA HR 2.5 MM  1200 X 2400 MM</v>
          </cell>
          <cell r="C603" t="str">
            <v>UND</v>
          </cell>
          <cell r="D603">
            <v>72930</v>
          </cell>
        </row>
        <row r="604">
          <cell r="A604">
            <v>17271</v>
          </cell>
          <cell r="B604" t="str">
            <v>LAMINA HR 2.5 MM  1000 X 6000 MM</v>
          </cell>
          <cell r="C604" t="str">
            <v>UND</v>
          </cell>
          <cell r="D604">
            <v>145859</v>
          </cell>
        </row>
        <row r="605">
          <cell r="A605">
            <v>17272</v>
          </cell>
          <cell r="B605" t="str">
            <v>LAMINA HR 2.5 MM  1000 X 3000 MM</v>
          </cell>
          <cell r="C605" t="str">
            <v>UND</v>
          </cell>
          <cell r="D605">
            <v>72930</v>
          </cell>
        </row>
        <row r="606">
          <cell r="A606">
            <v>17273</v>
          </cell>
          <cell r="B606" t="str">
            <v>LAMINA HR 2.5 MM  1000 X 2400 MM</v>
          </cell>
          <cell r="C606" t="str">
            <v>UND</v>
          </cell>
          <cell r="D606">
            <v>58714</v>
          </cell>
        </row>
        <row r="607">
          <cell r="A607">
            <v>17274</v>
          </cell>
          <cell r="B607" t="str">
            <v>LAMINA HR 2.5 MM  1000 X 2000 MM</v>
          </cell>
          <cell r="C607" t="str">
            <v>UND</v>
          </cell>
          <cell r="D607">
            <v>48826</v>
          </cell>
        </row>
        <row r="608">
          <cell r="A608">
            <v>17275</v>
          </cell>
          <cell r="B608" t="str">
            <v>LAMINA HR 2.5 MM  1200 X 2400 MM A &amp;</v>
          </cell>
          <cell r="C608" t="str">
            <v>UND</v>
          </cell>
          <cell r="D608">
            <v>87930</v>
          </cell>
        </row>
        <row r="609">
          <cell r="A609">
            <v>17280</v>
          </cell>
          <cell r="B609" t="str">
            <v>LAMINA HR 2.0 MM  1000 X 3000 MM</v>
          </cell>
          <cell r="C609" t="str">
            <v>UND</v>
          </cell>
          <cell r="D609">
            <v>58714</v>
          </cell>
        </row>
        <row r="610">
          <cell r="A610">
            <v>17281</v>
          </cell>
          <cell r="B610" t="str">
            <v>LAMINA HR 2.0 MM  1000 X 2400 MM</v>
          </cell>
          <cell r="C610" t="str">
            <v>UND</v>
          </cell>
          <cell r="D610">
            <v>46972</v>
          </cell>
        </row>
        <row r="611">
          <cell r="A611">
            <v>17282</v>
          </cell>
          <cell r="B611" t="str">
            <v>LAMINA HR 2.0 MM  1000 X 2000 MM</v>
          </cell>
          <cell r="C611" t="str">
            <v>UND</v>
          </cell>
          <cell r="D611">
            <v>39184</v>
          </cell>
        </row>
        <row r="612">
          <cell r="A612">
            <v>17283</v>
          </cell>
          <cell r="B612" t="str">
            <v>LAMINA HR 2.0 MM  1200 X 2400 MM</v>
          </cell>
          <cell r="C612" t="str">
            <v>UND</v>
          </cell>
          <cell r="D612">
            <v>58096</v>
          </cell>
        </row>
        <row r="613">
          <cell r="A613">
            <v>17284</v>
          </cell>
          <cell r="B613" t="str">
            <v>LAMINA HR 2.0 MM  1000 X 6000 MM</v>
          </cell>
          <cell r="C613" t="str">
            <v>UND</v>
          </cell>
          <cell r="D613">
            <v>116440</v>
          </cell>
        </row>
        <row r="614">
          <cell r="A614">
            <v>18012</v>
          </cell>
          <cell r="B614" t="str">
            <v>KILO LAMINA HR 9.0 MM</v>
          </cell>
          <cell r="C614" t="str">
            <v>KGM</v>
          </cell>
          <cell r="D614">
            <v>1254</v>
          </cell>
        </row>
        <row r="615">
          <cell r="A615">
            <v>18013</v>
          </cell>
          <cell r="B615" t="str">
            <v>KILO LAMINA HR 8.0 MM</v>
          </cell>
          <cell r="C615" t="str">
            <v>KGM</v>
          </cell>
          <cell r="D615">
            <v>1254</v>
          </cell>
        </row>
        <row r="616">
          <cell r="A616">
            <v>18014</v>
          </cell>
          <cell r="B616" t="str">
            <v>KILO LAMINA HR 9.53 MM 1219 A-131</v>
          </cell>
          <cell r="C616" t="str">
            <v>KGM</v>
          </cell>
          <cell r="D616">
            <v>1254</v>
          </cell>
        </row>
        <row r="617">
          <cell r="A617">
            <v>18080</v>
          </cell>
          <cell r="B617" t="str">
            <v>KILO LAMINA HR 9.0 MM  6' X 20'</v>
          </cell>
          <cell r="C617" t="str">
            <v>KGM</v>
          </cell>
          <cell r="D617">
            <v>1403</v>
          </cell>
        </row>
        <row r="618">
          <cell r="A618">
            <v>18081</v>
          </cell>
          <cell r="B618" t="str">
            <v>KILO LAMINA HR 9.0 MM  1200 X 2400 M</v>
          </cell>
          <cell r="C618" t="str">
            <v>KGM</v>
          </cell>
          <cell r="D618">
            <v>1254</v>
          </cell>
        </row>
        <row r="619">
          <cell r="A619">
            <v>18082</v>
          </cell>
          <cell r="B619" t="str">
            <v>KILO LAMINA HR 9.0 MM  8' X 20'</v>
          </cell>
          <cell r="C619" t="str">
            <v>KG</v>
          </cell>
          <cell r="D619">
            <v>1403</v>
          </cell>
        </row>
        <row r="620">
          <cell r="A620">
            <v>18083</v>
          </cell>
          <cell r="B620" t="str">
            <v>KILO LAMINA HR 9.0 MM  1200 X 2400 M</v>
          </cell>
          <cell r="C620" t="str">
            <v>KGM</v>
          </cell>
          <cell r="D620">
            <v>1254</v>
          </cell>
        </row>
        <row r="621">
          <cell r="A621">
            <v>18084</v>
          </cell>
          <cell r="B621" t="str">
            <v>KILO LAMINA HR 9.0 MM  1000 X 2000 M</v>
          </cell>
          <cell r="C621" t="str">
            <v>KGM</v>
          </cell>
          <cell r="D621">
            <v>1254</v>
          </cell>
        </row>
        <row r="622">
          <cell r="A622">
            <v>18085</v>
          </cell>
          <cell r="B622" t="str">
            <v>KILO LAMINA HR 9.0 MM  1000 X 6000 M</v>
          </cell>
          <cell r="C622" t="str">
            <v>KGM</v>
          </cell>
          <cell r="D622">
            <v>1254</v>
          </cell>
        </row>
        <row r="623">
          <cell r="A623">
            <v>18086</v>
          </cell>
          <cell r="B623" t="str">
            <v>KILO LAMINA HR 9.0 MM  1000 X 3000 M</v>
          </cell>
          <cell r="C623" t="str">
            <v>KGM</v>
          </cell>
          <cell r="D623">
            <v>1254</v>
          </cell>
        </row>
        <row r="624">
          <cell r="A624">
            <v>18087</v>
          </cell>
          <cell r="B624" t="str">
            <v>KILO LAMINA HR 9.0 MM  1000 BOBINA</v>
          </cell>
          <cell r="C624" t="str">
            <v>KGM</v>
          </cell>
          <cell r="D624">
            <v>1201</v>
          </cell>
        </row>
        <row r="625">
          <cell r="A625">
            <v>18088</v>
          </cell>
          <cell r="B625" t="str">
            <v>KILO LAMINA HR 9.0 MM  1200 BOBINA</v>
          </cell>
          <cell r="C625" t="str">
            <v>KGM</v>
          </cell>
          <cell r="D625">
            <v>1201</v>
          </cell>
        </row>
        <row r="626">
          <cell r="A626">
            <v>18090</v>
          </cell>
          <cell r="B626" t="str">
            <v>KILO LAMINA HR 8.0 MM  6' X 20'</v>
          </cell>
          <cell r="C626" t="str">
            <v>KGM</v>
          </cell>
          <cell r="D626">
            <v>1403</v>
          </cell>
        </row>
        <row r="627">
          <cell r="A627">
            <v>18091</v>
          </cell>
          <cell r="B627" t="str">
            <v>KILO LAMINA HR 8.0 MM  1200 X 2400 M</v>
          </cell>
          <cell r="C627" t="str">
            <v>KGM</v>
          </cell>
          <cell r="D627">
            <v>1254</v>
          </cell>
        </row>
        <row r="628">
          <cell r="A628">
            <v>18092</v>
          </cell>
          <cell r="B628" t="str">
            <v>KILO LAMINA HR 8.0 MM  8' X 20'</v>
          </cell>
          <cell r="C628" t="str">
            <v>KGM</v>
          </cell>
          <cell r="D628">
            <v>1403</v>
          </cell>
        </row>
        <row r="629">
          <cell r="A629">
            <v>18093</v>
          </cell>
          <cell r="B629" t="str">
            <v>KILO LAMINA HR 8.0 MM  1200 X 2400 M</v>
          </cell>
          <cell r="C629" t="str">
            <v>KGM</v>
          </cell>
          <cell r="D629">
            <v>1254</v>
          </cell>
        </row>
        <row r="630">
          <cell r="A630">
            <v>18094</v>
          </cell>
          <cell r="B630" t="str">
            <v>KILO LAMINA HR 8.0 MM  1000 X 2000 M</v>
          </cell>
          <cell r="C630" t="str">
            <v>KGM</v>
          </cell>
          <cell r="D630">
            <v>1254</v>
          </cell>
        </row>
        <row r="631">
          <cell r="A631">
            <v>18095</v>
          </cell>
          <cell r="B631" t="str">
            <v>KILO LAMINA HR 8.0 MM  1000 X 6000 M</v>
          </cell>
          <cell r="C631" t="str">
            <v>KGM</v>
          </cell>
          <cell r="D631">
            <v>1254</v>
          </cell>
        </row>
        <row r="632">
          <cell r="A632">
            <v>180951</v>
          </cell>
          <cell r="B632" t="str">
            <v>KILO LAMINA HR 8.0 MM  1200 X 6000 M</v>
          </cell>
          <cell r="C632" t="str">
            <v>KGM</v>
          </cell>
          <cell r="D632">
            <v>1254</v>
          </cell>
        </row>
        <row r="633">
          <cell r="A633">
            <v>18096</v>
          </cell>
          <cell r="B633" t="str">
            <v>KILO LAMINA HR 8.0 MM  1000 X 3000 M</v>
          </cell>
          <cell r="C633" t="str">
            <v>KGM</v>
          </cell>
          <cell r="D633">
            <v>1254</v>
          </cell>
        </row>
        <row r="634">
          <cell r="A634">
            <v>18097</v>
          </cell>
          <cell r="B634" t="str">
            <v>KILO LAMINA HR 8.0 MM  1000 BOBINA</v>
          </cell>
          <cell r="C634" t="str">
            <v>KGM</v>
          </cell>
          <cell r="D634">
            <v>1201</v>
          </cell>
        </row>
        <row r="635">
          <cell r="A635">
            <v>18098</v>
          </cell>
          <cell r="B635" t="str">
            <v>KILO LAMINA HR 8.0 MM  1200 BOBINA</v>
          </cell>
          <cell r="C635" t="str">
            <v>KGM</v>
          </cell>
          <cell r="D635">
            <v>1201</v>
          </cell>
        </row>
        <row r="636">
          <cell r="A636">
            <v>180991</v>
          </cell>
          <cell r="B636" t="str">
            <v>KILO LAMINA HR 7.94 MM 1219 A-131</v>
          </cell>
          <cell r="C636" t="str">
            <v>KGM</v>
          </cell>
          <cell r="D636">
            <v>1201</v>
          </cell>
        </row>
        <row r="637">
          <cell r="A637">
            <v>180992</v>
          </cell>
          <cell r="B637" t="str">
            <v>KILO LAMINA HR 6.35 MM 1219 A-131</v>
          </cell>
          <cell r="C637" t="str">
            <v>KGM</v>
          </cell>
          <cell r="D637">
            <v>1201</v>
          </cell>
        </row>
        <row r="638">
          <cell r="A638">
            <v>18100</v>
          </cell>
          <cell r="B638" t="str">
            <v>KILO LAMINA HR 6.0 MM  1200 BOBINA</v>
          </cell>
          <cell r="C638" t="str">
            <v>KGM</v>
          </cell>
          <cell r="D638">
            <v>1201</v>
          </cell>
        </row>
        <row r="639">
          <cell r="A639">
            <v>18101</v>
          </cell>
          <cell r="B639" t="str">
            <v>KILO LAMINA HR 6.0 MM  1000 BOBINA</v>
          </cell>
          <cell r="C639" t="str">
            <v>KGM</v>
          </cell>
          <cell r="D639">
            <v>1201</v>
          </cell>
        </row>
        <row r="640">
          <cell r="A640">
            <v>18102</v>
          </cell>
          <cell r="B640" t="str">
            <v>KILO LAMINA HR 6.0 MM  1000 X 2000 M</v>
          </cell>
          <cell r="C640" t="str">
            <v>KGM</v>
          </cell>
          <cell r="D640">
            <v>1237</v>
          </cell>
        </row>
        <row r="641">
          <cell r="A641">
            <v>18103</v>
          </cell>
          <cell r="B641" t="str">
            <v>KILO LAMINA HR 6.0 MM  1200 X 2400 M</v>
          </cell>
          <cell r="C641" t="str">
            <v>KGM</v>
          </cell>
          <cell r="D641">
            <v>1237</v>
          </cell>
        </row>
        <row r="642">
          <cell r="A642">
            <v>18104</v>
          </cell>
          <cell r="B642" t="str">
            <v>KILO LAMINA HR 6.0 MM  1000 X 3000 M</v>
          </cell>
          <cell r="C642" t="str">
            <v>KGM</v>
          </cell>
          <cell r="D642">
            <v>1237</v>
          </cell>
        </row>
        <row r="643">
          <cell r="A643">
            <v>18105</v>
          </cell>
          <cell r="B643" t="str">
            <v>KILO LAMINA HR 6.0 MM  6' X 20'</v>
          </cell>
          <cell r="C643" t="str">
            <v>KGM</v>
          </cell>
          <cell r="D643">
            <v>1403</v>
          </cell>
        </row>
        <row r="644">
          <cell r="A644">
            <v>18106</v>
          </cell>
          <cell r="B644" t="str">
            <v>KILO LAMINA HR 6.0 MM  1000 X 6000 M</v>
          </cell>
          <cell r="C644" t="str">
            <v>KGM</v>
          </cell>
          <cell r="D644">
            <v>1237</v>
          </cell>
        </row>
        <row r="645">
          <cell r="A645">
            <v>18107</v>
          </cell>
          <cell r="B645" t="str">
            <v>KILO LAMINA HR 6.0 MM  8' X 20'</v>
          </cell>
          <cell r="C645" t="str">
            <v>KGM</v>
          </cell>
          <cell r="D645">
            <v>1403</v>
          </cell>
        </row>
        <row r="646">
          <cell r="A646">
            <v>18108</v>
          </cell>
          <cell r="B646" t="str">
            <v>KILO LAMINA HR 6.0 MM</v>
          </cell>
          <cell r="C646" t="str">
            <v>KGM</v>
          </cell>
          <cell r="D646">
            <v>1237</v>
          </cell>
        </row>
        <row r="647">
          <cell r="A647">
            <v>18109</v>
          </cell>
          <cell r="B647" t="str">
            <v>KILO LAMINA HR 4.76 MM 1219 A-131</v>
          </cell>
          <cell r="C647" t="str">
            <v>KGM</v>
          </cell>
          <cell r="D647">
            <v>1201</v>
          </cell>
        </row>
        <row r="648">
          <cell r="A648">
            <v>18110</v>
          </cell>
          <cell r="B648" t="str">
            <v>KILO LAMINA HR 4.5 MM  1200 BOBINA</v>
          </cell>
          <cell r="C648" t="str">
            <v>KGM</v>
          </cell>
          <cell r="D648">
            <v>1201</v>
          </cell>
        </row>
        <row r="649">
          <cell r="A649">
            <v>18111</v>
          </cell>
          <cell r="B649" t="str">
            <v>KILO LAMINA HR 4.5 MM  1000 BOBINA</v>
          </cell>
          <cell r="C649" t="str">
            <v>KGM</v>
          </cell>
          <cell r="D649">
            <v>1201</v>
          </cell>
        </row>
        <row r="650">
          <cell r="A650">
            <v>18112</v>
          </cell>
          <cell r="B650" t="str">
            <v>KILO LAMINA HR 4.5 MM  1000 X 2000 M</v>
          </cell>
          <cell r="C650" t="str">
            <v>KGM</v>
          </cell>
          <cell r="D650">
            <v>1237</v>
          </cell>
        </row>
        <row r="651">
          <cell r="A651">
            <v>18113</v>
          </cell>
          <cell r="B651" t="str">
            <v>KILO LAMINA HR 4.5 MM  1200 X 2400 M</v>
          </cell>
          <cell r="C651" t="str">
            <v>KGM</v>
          </cell>
          <cell r="D651">
            <v>1237</v>
          </cell>
        </row>
        <row r="652">
          <cell r="A652">
            <v>18114</v>
          </cell>
          <cell r="B652" t="str">
            <v>KILO LAMINA HR 4.5 MM  1000 X 3000 M</v>
          </cell>
          <cell r="C652" t="str">
            <v>KGM</v>
          </cell>
          <cell r="D652">
            <v>1237</v>
          </cell>
        </row>
        <row r="653">
          <cell r="A653">
            <v>18115</v>
          </cell>
          <cell r="B653" t="str">
            <v>KILO LAMINA HR 4.5 MM  6' X 20'</v>
          </cell>
          <cell r="C653" t="str">
            <v>KGM</v>
          </cell>
          <cell r="D653">
            <v>1502</v>
          </cell>
        </row>
        <row r="654">
          <cell r="A654">
            <v>18116</v>
          </cell>
          <cell r="B654" t="str">
            <v>KILO LAMINA HR 4.5 MM  1000 X 6000 M</v>
          </cell>
          <cell r="C654" t="str">
            <v>KGM</v>
          </cell>
          <cell r="D654">
            <v>1237</v>
          </cell>
        </row>
        <row r="655">
          <cell r="A655">
            <v>18117</v>
          </cell>
          <cell r="B655" t="str">
            <v>KILO LAMINA HR 4.5 MM</v>
          </cell>
          <cell r="C655" t="str">
            <v>KGM</v>
          </cell>
          <cell r="D655">
            <v>1237</v>
          </cell>
        </row>
        <row r="656">
          <cell r="A656">
            <v>18120</v>
          </cell>
          <cell r="B656" t="str">
            <v>KILO LAMINA HR 4.0 MM  1200 BOBINA</v>
          </cell>
          <cell r="C656" t="str">
            <v>KGM</v>
          </cell>
          <cell r="D656">
            <v>1214</v>
          </cell>
        </row>
        <row r="657">
          <cell r="A657">
            <v>18121</v>
          </cell>
          <cell r="B657" t="str">
            <v>KILO LAMINA HR 4.0 MM  1000 BOBINA</v>
          </cell>
          <cell r="C657" t="str">
            <v>KGM</v>
          </cell>
          <cell r="D657">
            <v>1214</v>
          </cell>
        </row>
        <row r="658">
          <cell r="A658">
            <v>18122</v>
          </cell>
          <cell r="B658" t="str">
            <v>KILO LAMINA HR 4.0 MM  1200 X 2400 M</v>
          </cell>
          <cell r="C658" t="str">
            <v>KGM</v>
          </cell>
          <cell r="D658">
            <v>1236</v>
          </cell>
        </row>
        <row r="659">
          <cell r="A659">
            <v>18123</v>
          </cell>
          <cell r="B659" t="str">
            <v>KILO LAMINA HR 4.0 MM</v>
          </cell>
          <cell r="C659" t="str">
            <v>KGM</v>
          </cell>
          <cell r="D659">
            <v>1236</v>
          </cell>
        </row>
        <row r="660">
          <cell r="A660">
            <v>18128</v>
          </cell>
          <cell r="B660" t="str">
            <v>KILO LAMINA HR 3.7 MM  1000 BOBINA</v>
          </cell>
          <cell r="C660" t="str">
            <v>KGM</v>
          </cell>
          <cell r="D660">
            <v>1214</v>
          </cell>
        </row>
        <row r="661">
          <cell r="A661">
            <v>18129</v>
          </cell>
          <cell r="B661" t="str">
            <v>KILO LAMINA HR 3.4 MM</v>
          </cell>
          <cell r="C661" t="str">
            <v>KG</v>
          </cell>
          <cell r="D661">
            <v>1236</v>
          </cell>
        </row>
        <row r="662">
          <cell r="A662">
            <v>18130</v>
          </cell>
          <cell r="B662" t="str">
            <v>KILO LAMINA HR 3.4 MM  1000 BOBINA</v>
          </cell>
          <cell r="C662" t="str">
            <v>KGM</v>
          </cell>
          <cell r="D662">
            <v>1214</v>
          </cell>
        </row>
        <row r="663">
          <cell r="A663">
            <v>18131</v>
          </cell>
          <cell r="B663" t="str">
            <v>KILO LAMINA HR 3.4 MM  1200 BOBINA</v>
          </cell>
          <cell r="C663" t="str">
            <v>KGM</v>
          </cell>
          <cell r="D663">
            <v>1214</v>
          </cell>
        </row>
        <row r="664">
          <cell r="A664">
            <v>18140</v>
          </cell>
          <cell r="B664" t="str">
            <v>KILO LAMINA HR 3.0 MM  1200 BOBINA</v>
          </cell>
          <cell r="C664" t="str">
            <v>KGM</v>
          </cell>
          <cell r="D664">
            <v>1201</v>
          </cell>
        </row>
        <row r="665">
          <cell r="A665">
            <v>18141</v>
          </cell>
          <cell r="B665" t="str">
            <v>KILO LAMINA HR 3.0 MM  1000 BOBINA</v>
          </cell>
          <cell r="C665" t="str">
            <v>KGM</v>
          </cell>
          <cell r="D665">
            <v>1201</v>
          </cell>
        </row>
        <row r="666">
          <cell r="A666">
            <v>18142</v>
          </cell>
          <cell r="B666" t="str">
            <v>KILO LAMINA HR 3.0 MM  1000 X 2000 M</v>
          </cell>
          <cell r="C666" t="str">
            <v>KG</v>
          </cell>
          <cell r="D666">
            <v>1237</v>
          </cell>
        </row>
        <row r="667">
          <cell r="A667">
            <v>18143</v>
          </cell>
          <cell r="B667" t="str">
            <v>KILO LAMINA HR 3.0 MM  1200 X 2400 M</v>
          </cell>
          <cell r="C667" t="str">
            <v>KG</v>
          </cell>
          <cell r="D667">
            <v>1237</v>
          </cell>
        </row>
        <row r="668">
          <cell r="A668">
            <v>18144</v>
          </cell>
          <cell r="B668" t="str">
            <v>KILO LAMINA HR 3.0 MM  1000 X 3000 M</v>
          </cell>
          <cell r="C668" t="str">
            <v>KG</v>
          </cell>
          <cell r="D668">
            <v>1237</v>
          </cell>
        </row>
        <row r="669">
          <cell r="A669">
            <v>18145</v>
          </cell>
          <cell r="B669" t="str">
            <v>KILO LAMINA HR 3.0 MM  1000 X 6000 M</v>
          </cell>
          <cell r="C669" t="str">
            <v>KG</v>
          </cell>
          <cell r="D669">
            <v>1237</v>
          </cell>
        </row>
        <row r="670">
          <cell r="A670">
            <v>18146</v>
          </cell>
          <cell r="B670" t="str">
            <v>KILO LAMINA HR 3.0 MM  1200 BOBINA A</v>
          </cell>
          <cell r="C670" t="str">
            <v>KGM</v>
          </cell>
          <cell r="D670">
            <v>1452</v>
          </cell>
        </row>
        <row r="671">
          <cell r="A671">
            <v>18147</v>
          </cell>
          <cell r="B671" t="str">
            <v>KILO LAMINA HR 3.0 MM</v>
          </cell>
          <cell r="C671" t="str">
            <v>KG</v>
          </cell>
          <cell r="D671">
            <v>1237</v>
          </cell>
        </row>
        <row r="672">
          <cell r="A672">
            <v>18148</v>
          </cell>
          <cell r="B672" t="str">
            <v>KILO LAMINA HR 3.0 MM  1219 X 2440 A</v>
          </cell>
          <cell r="C672" t="str">
            <v>KG</v>
          </cell>
          <cell r="D672">
            <v>1490</v>
          </cell>
        </row>
        <row r="673">
          <cell r="A673">
            <v>18150</v>
          </cell>
          <cell r="B673" t="str">
            <v>KILO LAMINA HR 2.5 MM  1200 BOBINA</v>
          </cell>
          <cell r="C673" t="str">
            <v>KGM</v>
          </cell>
          <cell r="D673">
            <v>1201</v>
          </cell>
        </row>
        <row r="674">
          <cell r="A674">
            <v>18151</v>
          </cell>
          <cell r="B674" t="str">
            <v>KILO LAMINA HR 2.5 MM  1000 BOBINA</v>
          </cell>
          <cell r="C674" t="str">
            <v>KGM</v>
          </cell>
          <cell r="D674">
            <v>1201</v>
          </cell>
        </row>
        <row r="675">
          <cell r="A675">
            <v>18152</v>
          </cell>
          <cell r="B675" t="str">
            <v>KILO LAMINA HR 2.5 MM  1000 X 2000 M</v>
          </cell>
          <cell r="C675" t="str">
            <v>KGM</v>
          </cell>
          <cell r="D675">
            <v>1237</v>
          </cell>
        </row>
        <row r="676">
          <cell r="A676">
            <v>18153</v>
          </cell>
          <cell r="B676" t="str">
            <v>KILO LAMINA HR 2.5 MM  1200 X 2400 M</v>
          </cell>
          <cell r="C676" t="str">
            <v>KGM</v>
          </cell>
          <cell r="D676">
            <v>1237</v>
          </cell>
        </row>
        <row r="677">
          <cell r="A677">
            <v>18154</v>
          </cell>
          <cell r="B677" t="str">
            <v>KILO LAMINA HR 2.5 MM  1000 X 3000 M</v>
          </cell>
          <cell r="C677" t="str">
            <v>KGM</v>
          </cell>
          <cell r="D677">
            <v>1237</v>
          </cell>
        </row>
        <row r="678">
          <cell r="A678">
            <v>18155</v>
          </cell>
          <cell r="B678" t="str">
            <v>KILO LAMINA HR 2.5 MM  1200 BOBINA A</v>
          </cell>
          <cell r="C678" t="str">
            <v>KGM</v>
          </cell>
          <cell r="D678">
            <v>1452</v>
          </cell>
        </row>
        <row r="679">
          <cell r="A679">
            <v>18156</v>
          </cell>
          <cell r="B679" t="str">
            <v>KILO LAMINA HR 2.5 MM</v>
          </cell>
          <cell r="C679" t="str">
            <v>KGM</v>
          </cell>
          <cell r="D679">
            <v>1237</v>
          </cell>
        </row>
        <row r="680">
          <cell r="A680">
            <v>18157</v>
          </cell>
          <cell r="B680" t="str">
            <v>KILO LAMINA HR 2.5 MM 1200 X 2400MM</v>
          </cell>
          <cell r="C680" t="str">
            <v>KGM</v>
          </cell>
          <cell r="D680">
            <v>1490</v>
          </cell>
        </row>
        <row r="681">
          <cell r="A681">
            <v>18158</v>
          </cell>
          <cell r="B681" t="str">
            <v>KILO LAMINA HR 2.5 MM  A &amp; D</v>
          </cell>
          <cell r="C681" t="str">
            <v>KGM</v>
          </cell>
          <cell r="D681">
            <v>1490</v>
          </cell>
        </row>
        <row r="682">
          <cell r="A682">
            <v>18160</v>
          </cell>
          <cell r="B682" t="str">
            <v>KILO LAMINA HR 2.0 MM  1000 BOBINA</v>
          </cell>
          <cell r="C682" t="str">
            <v>KGM</v>
          </cell>
          <cell r="D682">
            <v>1201</v>
          </cell>
        </row>
        <row r="683">
          <cell r="A683">
            <v>18161</v>
          </cell>
          <cell r="B683" t="str">
            <v>KILO LAMINA HR 2.0 MM  1220 BOBINA</v>
          </cell>
          <cell r="C683" t="str">
            <v>KGM</v>
          </cell>
          <cell r="D683">
            <v>1201</v>
          </cell>
        </row>
        <row r="684">
          <cell r="A684">
            <v>18162</v>
          </cell>
          <cell r="B684" t="str">
            <v>KILO LAMINA HR 2.0 MM</v>
          </cell>
          <cell r="C684" t="str">
            <v>KGM</v>
          </cell>
          <cell r="D684">
            <v>1237</v>
          </cell>
        </row>
        <row r="685">
          <cell r="A685">
            <v>18163</v>
          </cell>
          <cell r="B685" t="str">
            <v>KILO LAMINA HR 2.0 MM  1000 A &amp; D</v>
          </cell>
          <cell r="C685" t="str">
            <v>KGM</v>
          </cell>
          <cell r="D685">
            <v>1470</v>
          </cell>
        </row>
        <row r="686">
          <cell r="A686">
            <v>18165</v>
          </cell>
          <cell r="B686" t="str">
            <v>KILO LAMINA HR 1.8 MM  1000 BOBINA</v>
          </cell>
          <cell r="C686" t="str">
            <v>KGM</v>
          </cell>
          <cell r="D686">
            <v>1351</v>
          </cell>
        </row>
        <row r="687">
          <cell r="A687">
            <v>18170</v>
          </cell>
          <cell r="B687" t="str">
            <v>KILO LAMINA HR 1.5 MM  1200 BOBINA</v>
          </cell>
          <cell r="C687" t="str">
            <v>KGM</v>
          </cell>
          <cell r="D687">
            <v>1643</v>
          </cell>
        </row>
        <row r="688">
          <cell r="A688">
            <v>18171</v>
          </cell>
          <cell r="B688" t="str">
            <v>KILO LAMINA HR 1.5 MM  1000 BOBINA</v>
          </cell>
          <cell r="C688" t="str">
            <v>KG</v>
          </cell>
          <cell r="D688">
            <v>1643</v>
          </cell>
        </row>
        <row r="689">
          <cell r="A689">
            <v>18180</v>
          </cell>
          <cell r="B689" t="str">
            <v>KILO LAMINA HR 1.2 MM  1000 BOBINA</v>
          </cell>
          <cell r="C689" t="str">
            <v>KGM</v>
          </cell>
          <cell r="D689">
            <v>1643</v>
          </cell>
        </row>
        <row r="690">
          <cell r="A690">
            <v>18181</v>
          </cell>
          <cell r="B690" t="str">
            <v>KILO LAMINA HR 1.2 MM  1200 BOBINA A</v>
          </cell>
          <cell r="C690" t="str">
            <v>KGM</v>
          </cell>
          <cell r="D690">
            <v>1643</v>
          </cell>
        </row>
        <row r="691">
          <cell r="A691">
            <v>18182</v>
          </cell>
          <cell r="B691" t="str">
            <v>KILO LAMINA HR 1.2 MM  1200 BOBINA</v>
          </cell>
          <cell r="C691" t="str">
            <v>KGM</v>
          </cell>
          <cell r="D691">
            <v>1643</v>
          </cell>
        </row>
        <row r="692">
          <cell r="A692">
            <v>18500</v>
          </cell>
          <cell r="B692" t="str">
            <v>LAMINA ANT/ABR DILLIDUR 400 6MM 2X6</v>
          </cell>
          <cell r="C692" t="str">
            <v>UND</v>
          </cell>
          <cell r="D692">
            <v>2607150</v>
          </cell>
        </row>
        <row r="693">
          <cell r="A693">
            <v>18501</v>
          </cell>
          <cell r="B693" t="str">
            <v>KILO ANT/ABR DILLIDUR 400 6MM</v>
          </cell>
          <cell r="C693" t="str">
            <v>KGM</v>
          </cell>
          <cell r="D693">
            <v>5460</v>
          </cell>
        </row>
        <row r="694">
          <cell r="A694">
            <v>18510</v>
          </cell>
          <cell r="B694" t="str">
            <v>LAMINA ANT/ABR DILLIDUR 400 8MM 2X6</v>
          </cell>
          <cell r="C694" t="str">
            <v>UND</v>
          </cell>
          <cell r="D694">
            <v>3136309</v>
          </cell>
        </row>
        <row r="695">
          <cell r="A695">
            <v>18511</v>
          </cell>
          <cell r="B695" t="str">
            <v>KILO ANT/ABR DILLIDUR 400 8MM</v>
          </cell>
          <cell r="C695" t="str">
            <v>KGM</v>
          </cell>
          <cell r="D695">
            <v>4926</v>
          </cell>
        </row>
        <row r="696">
          <cell r="A696">
            <v>18520</v>
          </cell>
          <cell r="B696" t="str">
            <v>LAMINA ANT/ABR DILLIDUR 400 10MM 2X6</v>
          </cell>
          <cell r="C696" t="str">
            <v>UND</v>
          </cell>
          <cell r="D696">
            <v>3659440</v>
          </cell>
        </row>
        <row r="697">
          <cell r="A697">
            <v>18521</v>
          </cell>
          <cell r="B697" t="str">
            <v>KILO ANT/ABR DILLIDUR 400 10MM</v>
          </cell>
          <cell r="C697" t="str">
            <v>KGM</v>
          </cell>
          <cell r="D697">
            <v>4672</v>
          </cell>
        </row>
        <row r="698">
          <cell r="A698">
            <v>18530</v>
          </cell>
          <cell r="B698" t="str">
            <v>LAMINA ANT/ABR DILLIDUR 400 12MM 2X6</v>
          </cell>
          <cell r="C698" t="str">
            <v>UND</v>
          </cell>
          <cell r="D698">
            <v>4169943</v>
          </cell>
        </row>
        <row r="699">
          <cell r="A699">
            <v>18531</v>
          </cell>
          <cell r="B699" t="str">
            <v>KILO ANT/ABR DILLIDUR 400 12MM</v>
          </cell>
          <cell r="C699" t="str">
            <v>KGM</v>
          </cell>
          <cell r="D699">
            <v>4356</v>
          </cell>
        </row>
        <row r="700">
          <cell r="A700">
            <v>18540</v>
          </cell>
          <cell r="B700" t="str">
            <v>LAMINA ANT/ABR DILLIDUR 400 16MM 2X6</v>
          </cell>
          <cell r="C700" t="str">
            <v>UND</v>
          </cell>
          <cell r="D700">
            <v>5559925</v>
          </cell>
        </row>
        <row r="701">
          <cell r="A701">
            <v>18541</v>
          </cell>
          <cell r="B701" t="str">
            <v>KILO ANT/ABR DILLIDUR 400 16MM</v>
          </cell>
          <cell r="C701" t="str">
            <v>KGM</v>
          </cell>
          <cell r="D701">
            <v>4356</v>
          </cell>
        </row>
        <row r="702">
          <cell r="A702">
            <v>18550</v>
          </cell>
          <cell r="B702" t="str">
            <v>LAMINA ANT/ABR DILLIDUR 400 20MM 2X6</v>
          </cell>
          <cell r="C702" t="str">
            <v>UND</v>
          </cell>
          <cell r="D702">
            <v>6949906</v>
          </cell>
        </row>
        <row r="703">
          <cell r="A703">
            <v>18551</v>
          </cell>
          <cell r="B703" t="str">
            <v>KILO ANT/ABR DILLIDUR 400 20MM</v>
          </cell>
          <cell r="C703" t="str">
            <v>KGM</v>
          </cell>
          <cell r="D703">
            <v>4356</v>
          </cell>
        </row>
        <row r="704">
          <cell r="A704">
            <v>18560</v>
          </cell>
          <cell r="B704" t="str">
            <v>LAMINA ANT/ABR DILLIDUR 400 25MM 2X6</v>
          </cell>
          <cell r="C704" t="str">
            <v>UND</v>
          </cell>
          <cell r="D704">
            <v>8688291</v>
          </cell>
        </row>
        <row r="705">
          <cell r="A705">
            <v>18561</v>
          </cell>
          <cell r="B705" t="str">
            <v>KILO ANT/ABR DILLIDUR 400 25MM</v>
          </cell>
          <cell r="C705" t="str">
            <v>KGM</v>
          </cell>
          <cell r="D705">
            <v>4356</v>
          </cell>
        </row>
        <row r="706">
          <cell r="A706">
            <v>18570</v>
          </cell>
          <cell r="B706" t="str">
            <v>LAMINA ANT/ABR DILLIDUR 400 32MM 2X6</v>
          </cell>
          <cell r="C706" t="str">
            <v>UND</v>
          </cell>
          <cell r="D706">
            <v>11134367</v>
          </cell>
        </row>
        <row r="707">
          <cell r="A707">
            <v>18571</v>
          </cell>
          <cell r="B707" t="str">
            <v>KILO ANT/ABR DILLIDUR 400 32MM</v>
          </cell>
          <cell r="C707" t="str">
            <v>KGM</v>
          </cell>
          <cell r="D707">
            <v>4356</v>
          </cell>
        </row>
        <row r="708">
          <cell r="A708">
            <v>18580</v>
          </cell>
          <cell r="B708" t="str">
            <v>LAMINA ANT/ABR DILLIDUR 400 38MM 2X6</v>
          </cell>
          <cell r="C708" t="str">
            <v>UND</v>
          </cell>
          <cell r="D708">
            <v>13842875</v>
          </cell>
        </row>
        <row r="709">
          <cell r="A709">
            <v>18581</v>
          </cell>
          <cell r="B709" t="str">
            <v>KILO ANT/ABR DILLIDUR 400 38MM</v>
          </cell>
          <cell r="C709" t="str">
            <v>KGM</v>
          </cell>
          <cell r="D709">
            <v>4566</v>
          </cell>
        </row>
        <row r="710">
          <cell r="A710">
            <v>18590</v>
          </cell>
          <cell r="B710" t="str">
            <v>LAMINA ANT/ABR DILLIDUR 400 50MM 2X6</v>
          </cell>
          <cell r="C710" t="str">
            <v>UND</v>
          </cell>
          <cell r="D710">
            <v>17883868</v>
          </cell>
        </row>
        <row r="711">
          <cell r="A711">
            <v>18591</v>
          </cell>
          <cell r="B711" t="str">
            <v>KILO ANT/ABR DILLIDUR 400 50MM</v>
          </cell>
          <cell r="C711" t="str">
            <v>KGM</v>
          </cell>
          <cell r="D711">
            <v>4566</v>
          </cell>
        </row>
        <row r="712">
          <cell r="A712">
            <v>18600</v>
          </cell>
          <cell r="B712" t="str">
            <v>LAMINA ANT/ABR FORA 400 4.5MM 2X6 MT</v>
          </cell>
          <cell r="C712" t="str">
            <v>UND</v>
          </cell>
          <cell r="D712">
            <v>2288693</v>
          </cell>
        </row>
        <row r="713">
          <cell r="A713">
            <v>18601</v>
          </cell>
          <cell r="B713" t="str">
            <v>KILO ANT/ABR FORA 400 4.5MM</v>
          </cell>
          <cell r="C713" t="str">
            <v>KGM</v>
          </cell>
          <cell r="D713">
            <v>6447</v>
          </cell>
        </row>
        <row r="714">
          <cell r="A714">
            <v>18706</v>
          </cell>
          <cell r="B714" t="str">
            <v>KILO LAMINA HR 1.80 X 1000 SAE 1008</v>
          </cell>
          <cell r="C714" t="str">
            <v>KGM</v>
          </cell>
          <cell r="D714">
            <v>1302</v>
          </cell>
        </row>
        <row r="715">
          <cell r="A715">
            <v>18710</v>
          </cell>
          <cell r="B715" t="str">
            <v>KILO LAMINA HR 1.90 X 1000 SAE 1008</v>
          </cell>
          <cell r="C715" t="str">
            <v>KGM</v>
          </cell>
          <cell r="D715">
            <v>1302</v>
          </cell>
        </row>
        <row r="716">
          <cell r="A716">
            <v>18720</v>
          </cell>
          <cell r="B716" t="str">
            <v>KILO LAMINA HR 2.00 X 1000 SAE 1008</v>
          </cell>
          <cell r="C716" t="str">
            <v>KGM</v>
          </cell>
          <cell r="D716">
            <v>1266</v>
          </cell>
        </row>
        <row r="717">
          <cell r="A717">
            <v>18730</v>
          </cell>
          <cell r="B717" t="str">
            <v>KILO LAMINA HR 2.10 X 1000 SAE 1008</v>
          </cell>
          <cell r="C717" t="str">
            <v>KGM</v>
          </cell>
          <cell r="D717">
            <v>1266</v>
          </cell>
        </row>
        <row r="718">
          <cell r="A718">
            <v>18735</v>
          </cell>
          <cell r="B718" t="str">
            <v>KILO LAMINA HR 2.15 X 1000 SAE 1008</v>
          </cell>
          <cell r="C718" t="str">
            <v>KGM</v>
          </cell>
          <cell r="D718">
            <v>1266</v>
          </cell>
        </row>
        <row r="719">
          <cell r="A719">
            <v>18740</v>
          </cell>
          <cell r="B719" t="str">
            <v>KILO LAMINA HR 2.50 X 1000 SAE 1008</v>
          </cell>
          <cell r="C719" t="str">
            <v>KGM</v>
          </cell>
          <cell r="D719">
            <v>1266</v>
          </cell>
        </row>
        <row r="720">
          <cell r="A720">
            <v>18750</v>
          </cell>
          <cell r="B720" t="str">
            <v>KILO LAMINA HR 2.77 X 1000 SAE 1008</v>
          </cell>
          <cell r="C720" t="str">
            <v>KGM</v>
          </cell>
          <cell r="D720">
            <v>1266</v>
          </cell>
        </row>
        <row r="721">
          <cell r="A721">
            <v>18760</v>
          </cell>
          <cell r="B721" t="str">
            <v>KILO LAMINA HR 3.00 X 1200 SAE 1008</v>
          </cell>
          <cell r="C721" t="str">
            <v>KGM</v>
          </cell>
          <cell r="D721">
            <v>1266</v>
          </cell>
        </row>
        <row r="722">
          <cell r="A722">
            <v>18770</v>
          </cell>
          <cell r="B722" t="str">
            <v>KILO LAMINA HR 3.17 X 1000 SAE 1008</v>
          </cell>
          <cell r="C722" t="str">
            <v>KGM</v>
          </cell>
          <cell r="D722">
            <v>1266</v>
          </cell>
        </row>
        <row r="723">
          <cell r="A723">
            <v>18780</v>
          </cell>
          <cell r="B723" t="str">
            <v>KILO LAMINA HR 3.50 X 1094 SAE 1008</v>
          </cell>
          <cell r="C723" t="str">
            <v>KGM</v>
          </cell>
          <cell r="D723">
            <v>1266</v>
          </cell>
        </row>
        <row r="724">
          <cell r="A724">
            <v>18790</v>
          </cell>
          <cell r="B724" t="str">
            <v>KILO LAMINA HR 3.70 X 1064 SAE 1008</v>
          </cell>
          <cell r="C724" t="str">
            <v>KGM</v>
          </cell>
          <cell r="D724">
            <v>1266</v>
          </cell>
        </row>
        <row r="725">
          <cell r="A725">
            <v>18850</v>
          </cell>
          <cell r="B725" t="str">
            <v>KILO LAMINA HR 3.00 X 1200 SAE 1050</v>
          </cell>
          <cell r="C725" t="str">
            <v>KGM</v>
          </cell>
          <cell r="D725">
            <v>2049</v>
          </cell>
        </row>
        <row r="726">
          <cell r="A726">
            <v>18910</v>
          </cell>
          <cell r="B726" t="str">
            <v>KILO LAMINA HR 1.80 X 1000 ASTM A-36</v>
          </cell>
          <cell r="C726" t="str">
            <v>KGM</v>
          </cell>
          <cell r="D726">
            <v>1302</v>
          </cell>
        </row>
        <row r="727">
          <cell r="A727">
            <v>18920</v>
          </cell>
          <cell r="B727" t="str">
            <v>KILO LAMINA HR 2.00 X 1000 ASTM A-50</v>
          </cell>
          <cell r="C727" t="str">
            <v>KGM</v>
          </cell>
          <cell r="D727">
            <v>1302</v>
          </cell>
        </row>
        <row r="728">
          <cell r="A728">
            <v>18950</v>
          </cell>
          <cell r="B728" t="str">
            <v>KILO LAMINA HR 2.50 X 1000 ASTM A-50</v>
          </cell>
          <cell r="C728" t="str">
            <v>KGM</v>
          </cell>
          <cell r="D728">
            <v>1302</v>
          </cell>
        </row>
        <row r="729">
          <cell r="A729">
            <v>18970</v>
          </cell>
          <cell r="B729" t="str">
            <v>KILO LAMINA HR 3.00 X 1000 ASTM A-50</v>
          </cell>
          <cell r="C729" t="str">
            <v>KGM</v>
          </cell>
          <cell r="D729">
            <v>1302</v>
          </cell>
        </row>
        <row r="730">
          <cell r="A730">
            <v>18975</v>
          </cell>
          <cell r="B730" t="str">
            <v>KILO LAMINA HR 3.50 X 1000 ASTM A-50</v>
          </cell>
          <cell r="C730" t="str">
            <v>KGM</v>
          </cell>
          <cell r="D730">
            <v>1302</v>
          </cell>
        </row>
        <row r="731">
          <cell r="A731">
            <v>15004</v>
          </cell>
          <cell r="B731" t="str">
            <v>LAMINA CR C.14 1 X 2 MTS</v>
          </cell>
          <cell r="C731" t="str">
            <v>UND</v>
          </cell>
          <cell r="D731">
            <v>52197</v>
          </cell>
        </row>
        <row r="732">
          <cell r="A732">
            <v>15006</v>
          </cell>
          <cell r="B732" t="str">
            <v>LAMINA CR C.14 4'X 8'</v>
          </cell>
          <cell r="C732" t="str">
            <v>UND</v>
          </cell>
          <cell r="D732">
            <v>77673</v>
          </cell>
        </row>
        <row r="733">
          <cell r="A733">
            <v>15007</v>
          </cell>
          <cell r="B733" t="str">
            <v>LAMINA CR C.16 1 X 2MTS</v>
          </cell>
          <cell r="C733" t="str">
            <v>UND</v>
          </cell>
          <cell r="D733">
            <v>41208</v>
          </cell>
        </row>
        <row r="734">
          <cell r="A734">
            <v>15009</v>
          </cell>
          <cell r="B734" t="str">
            <v>LAMINA CR C.16 4'X 8'</v>
          </cell>
          <cell r="C734" t="str">
            <v>UND</v>
          </cell>
          <cell r="D734">
            <v>61331</v>
          </cell>
        </row>
        <row r="735">
          <cell r="A735">
            <v>15010</v>
          </cell>
          <cell r="B735" t="str">
            <v>LAMINA CR C.18 1 X 2 MTS</v>
          </cell>
          <cell r="C735" t="str">
            <v>UND</v>
          </cell>
          <cell r="D735">
            <v>32966</v>
          </cell>
        </row>
        <row r="736">
          <cell r="A736">
            <v>15011</v>
          </cell>
          <cell r="B736" t="str">
            <v>LAMINA CR C.18 4' X 8' (1.15 mm)</v>
          </cell>
          <cell r="C736" t="str">
            <v>UND</v>
          </cell>
          <cell r="D736">
            <v>47244</v>
          </cell>
        </row>
        <row r="737">
          <cell r="A737">
            <v>15012</v>
          </cell>
          <cell r="B737" t="str">
            <v>LAMINA CR C.18 4'X 8' (1.20 mm)</v>
          </cell>
          <cell r="C737" t="str">
            <v>UND</v>
          </cell>
          <cell r="D737">
            <v>49064</v>
          </cell>
        </row>
        <row r="738">
          <cell r="A738">
            <v>15013</v>
          </cell>
          <cell r="B738" t="str">
            <v>LAMINA CR C.20 1 X 2 MTS (0.90 mm)</v>
          </cell>
          <cell r="C738" t="str">
            <v>UND</v>
          </cell>
          <cell r="D738">
            <v>24725</v>
          </cell>
        </row>
        <row r="739">
          <cell r="A739">
            <v>15014</v>
          </cell>
          <cell r="B739" t="str">
            <v>LAMINA CR C.20 1 X 2 MTS (0.85 mm)</v>
          </cell>
          <cell r="C739" t="str">
            <v>UND</v>
          </cell>
          <cell r="D739">
            <v>23343</v>
          </cell>
        </row>
        <row r="740">
          <cell r="A740">
            <v>15015</v>
          </cell>
          <cell r="B740" t="str">
            <v>LAMINA CR C.20 4' X 8' (0.85 mm)</v>
          </cell>
          <cell r="C740" t="str">
            <v>UND</v>
          </cell>
          <cell r="D740">
            <v>34751</v>
          </cell>
        </row>
        <row r="741">
          <cell r="A741">
            <v>15016</v>
          </cell>
          <cell r="B741" t="str">
            <v>LAMINA CR C.20 4'X 8' (0.90 mm)</v>
          </cell>
          <cell r="C741" t="str">
            <v>UND</v>
          </cell>
          <cell r="D741">
            <v>36798</v>
          </cell>
        </row>
        <row r="742">
          <cell r="A742">
            <v>15017</v>
          </cell>
          <cell r="B742" t="str">
            <v>LAMINA CR C.22 1 X 2 MTS</v>
          </cell>
          <cell r="C742" t="str">
            <v>UND</v>
          </cell>
          <cell r="D742">
            <v>20595</v>
          </cell>
        </row>
        <row r="743">
          <cell r="A743">
            <v>15018</v>
          </cell>
          <cell r="B743" t="str">
            <v>LAMINA CR C.22 1.22 X 2.44 MTS</v>
          </cell>
          <cell r="C743" t="str">
            <v>UND</v>
          </cell>
          <cell r="D743">
            <v>30656</v>
          </cell>
        </row>
        <row r="744">
          <cell r="A744">
            <v>15019</v>
          </cell>
          <cell r="B744" t="str">
            <v>LAMINA CR C.22 4'X 8'</v>
          </cell>
          <cell r="C744" t="str">
            <v>UND</v>
          </cell>
          <cell r="D744">
            <v>30656</v>
          </cell>
        </row>
        <row r="745">
          <cell r="A745">
            <v>15020</v>
          </cell>
          <cell r="B745" t="str">
            <v>LAMINA CR C.24 1 X 2 MTS</v>
          </cell>
          <cell r="C745" t="str">
            <v>UND</v>
          </cell>
          <cell r="D745">
            <v>16483</v>
          </cell>
        </row>
        <row r="746">
          <cell r="A746">
            <v>15022</v>
          </cell>
          <cell r="B746" t="str">
            <v>LAMINA CR C.24 4'X 8'</v>
          </cell>
          <cell r="C746" t="str">
            <v>UND</v>
          </cell>
          <cell r="D746">
            <v>24533</v>
          </cell>
        </row>
        <row r="747">
          <cell r="A747">
            <v>15023</v>
          </cell>
          <cell r="B747" t="str">
            <v>LAMINA CR C.22 4' X 8' (0.70 mm)</v>
          </cell>
          <cell r="C747" t="str">
            <v>UND</v>
          </cell>
          <cell r="D747">
            <v>28609</v>
          </cell>
        </row>
        <row r="748">
          <cell r="A748">
            <v>15024</v>
          </cell>
          <cell r="B748" t="str">
            <v>LAMINA CR C.26 1 X 2 MTS</v>
          </cell>
          <cell r="C748" t="str">
            <v>UND</v>
          </cell>
          <cell r="D748">
            <v>12743</v>
          </cell>
        </row>
        <row r="749">
          <cell r="A749">
            <v>15025</v>
          </cell>
          <cell r="B749" t="str">
            <v>LAMINA CR C.26 4'X 8'</v>
          </cell>
          <cell r="C749" t="str">
            <v>UND</v>
          </cell>
          <cell r="D749">
            <v>18971</v>
          </cell>
        </row>
        <row r="750">
          <cell r="A750">
            <v>15026</v>
          </cell>
          <cell r="B750" t="str">
            <v>LAMINA CR C.22 1 X 2 MTS (0.70 mm)</v>
          </cell>
          <cell r="C750" t="str">
            <v>UND</v>
          </cell>
          <cell r="D750">
            <v>19231</v>
          </cell>
        </row>
        <row r="751">
          <cell r="A751">
            <v>16111</v>
          </cell>
          <cell r="B751" t="str">
            <v>KILO LAMINA CR C.12 X 1220X2440MM</v>
          </cell>
          <cell r="C751" t="str">
            <v>KGM</v>
          </cell>
          <cell r="D751">
            <v>1749</v>
          </cell>
        </row>
        <row r="752">
          <cell r="A752">
            <v>16119</v>
          </cell>
          <cell r="B752" t="str">
            <v>KILO LAMINA CR C.14</v>
          </cell>
          <cell r="C752" t="str">
            <v>KGM</v>
          </cell>
          <cell r="D752">
            <v>1749</v>
          </cell>
        </row>
        <row r="753">
          <cell r="A753">
            <v>16122</v>
          </cell>
          <cell r="B753" t="str">
            <v>KILO LAMINA CR C.14 X 1000X2000MM</v>
          </cell>
          <cell r="C753" t="str">
            <v>KGM</v>
          </cell>
          <cell r="D753">
            <v>1749</v>
          </cell>
        </row>
        <row r="754">
          <cell r="A754">
            <v>16123</v>
          </cell>
          <cell r="B754" t="str">
            <v>KILO LAMINA CR C.14 X 1220X2440MM</v>
          </cell>
          <cell r="C754" t="str">
            <v>KG</v>
          </cell>
          <cell r="D754">
            <v>1749</v>
          </cell>
        </row>
        <row r="755">
          <cell r="A755">
            <v>16129</v>
          </cell>
          <cell r="B755" t="str">
            <v>KILO LAMINA CR C.16</v>
          </cell>
          <cell r="C755" t="str">
            <v>KGM</v>
          </cell>
          <cell r="D755">
            <v>1749</v>
          </cell>
        </row>
        <row r="756">
          <cell r="A756">
            <v>16132</v>
          </cell>
          <cell r="B756" t="str">
            <v>KILO LAMINA CR C.16 X 1000X2000MM</v>
          </cell>
          <cell r="C756" t="str">
            <v>KGM</v>
          </cell>
          <cell r="D756">
            <v>1749</v>
          </cell>
        </row>
        <row r="757">
          <cell r="A757">
            <v>16133</v>
          </cell>
          <cell r="B757" t="str">
            <v>KILO LAMINA CR C.16 X 1220X2440MM</v>
          </cell>
          <cell r="C757" t="str">
            <v>KGM</v>
          </cell>
          <cell r="D757">
            <v>1749</v>
          </cell>
        </row>
        <row r="758">
          <cell r="A758">
            <v>16139</v>
          </cell>
          <cell r="B758" t="str">
            <v>KILO LAMINA CR C.18</v>
          </cell>
          <cell r="C758" t="str">
            <v>KGM</v>
          </cell>
          <cell r="D758">
            <v>1749</v>
          </cell>
        </row>
        <row r="759">
          <cell r="A759">
            <v>16142</v>
          </cell>
          <cell r="B759" t="str">
            <v>KILO LAMINA CR C.18 X 1000X2000MM</v>
          </cell>
          <cell r="C759" t="str">
            <v>KGM</v>
          </cell>
          <cell r="D759">
            <v>1749</v>
          </cell>
        </row>
        <row r="760">
          <cell r="A760">
            <v>16143</v>
          </cell>
          <cell r="B760" t="str">
            <v>KILO LAMINA CR C.18 X 1220X2440MM</v>
          </cell>
          <cell r="C760" t="str">
            <v>KGM</v>
          </cell>
          <cell r="D760">
            <v>1749</v>
          </cell>
        </row>
        <row r="761">
          <cell r="A761">
            <v>16149</v>
          </cell>
          <cell r="B761" t="str">
            <v>KILO LAMINA CR C.20</v>
          </cell>
          <cell r="C761" t="str">
            <v>KGM</v>
          </cell>
          <cell r="D761">
            <v>1749</v>
          </cell>
        </row>
        <row r="762">
          <cell r="A762">
            <v>16152</v>
          </cell>
          <cell r="B762" t="str">
            <v>KILO LAMINA CR C.20 X 1000X2000MM</v>
          </cell>
          <cell r="C762" t="str">
            <v>KGM</v>
          </cell>
          <cell r="D762">
            <v>1749</v>
          </cell>
        </row>
        <row r="763">
          <cell r="A763">
            <v>16153</v>
          </cell>
          <cell r="B763" t="str">
            <v>KILO LAMINA CR C.20 X 1220X2440MM</v>
          </cell>
          <cell r="C763" t="str">
            <v>KGM</v>
          </cell>
          <cell r="D763">
            <v>1749</v>
          </cell>
        </row>
        <row r="764">
          <cell r="A764">
            <v>16159</v>
          </cell>
          <cell r="B764" t="str">
            <v>KILO LAMINA CR C.22</v>
          </cell>
          <cell r="C764" t="str">
            <v>KGM</v>
          </cell>
          <cell r="D764">
            <v>1749</v>
          </cell>
        </row>
        <row r="765">
          <cell r="A765">
            <v>16162</v>
          </cell>
          <cell r="B765" t="str">
            <v>KILO LAMINA CR C.22 X 1000X2000MM</v>
          </cell>
          <cell r="C765" t="str">
            <v>KGM</v>
          </cell>
          <cell r="D765">
            <v>1749</v>
          </cell>
        </row>
        <row r="766">
          <cell r="A766">
            <v>16163</v>
          </cell>
          <cell r="B766" t="str">
            <v>KILO LAMINA CR C.22 X 1220X2440MM</v>
          </cell>
          <cell r="C766" t="str">
            <v>KGM</v>
          </cell>
          <cell r="D766">
            <v>1749</v>
          </cell>
        </row>
        <row r="767">
          <cell r="A767">
            <v>16169</v>
          </cell>
          <cell r="B767" t="str">
            <v>KILO LAMINA CR C.23</v>
          </cell>
          <cell r="C767" t="str">
            <v>KGM</v>
          </cell>
          <cell r="D767">
            <v>1749</v>
          </cell>
        </row>
        <row r="768">
          <cell r="A768">
            <v>16172</v>
          </cell>
          <cell r="B768" t="str">
            <v>KILO LAMINA CR C.23 X 1000X2000MM</v>
          </cell>
          <cell r="C768" t="str">
            <v>KGM</v>
          </cell>
          <cell r="D768">
            <v>1749</v>
          </cell>
        </row>
        <row r="769">
          <cell r="A769">
            <v>16173</v>
          </cell>
          <cell r="B769" t="str">
            <v>KILO LAMINA CR C.23 X 1220X2440MM</v>
          </cell>
          <cell r="C769" t="str">
            <v>KGM</v>
          </cell>
          <cell r="D769">
            <v>1749</v>
          </cell>
        </row>
        <row r="770">
          <cell r="A770">
            <v>16179</v>
          </cell>
          <cell r="B770" t="str">
            <v>KILO LAMINA CR C.24</v>
          </cell>
          <cell r="C770" t="str">
            <v>KGM</v>
          </cell>
          <cell r="D770">
            <v>1749</v>
          </cell>
        </row>
        <row r="771">
          <cell r="A771">
            <v>16182</v>
          </cell>
          <cell r="B771" t="str">
            <v>KILO LAMINA CR C.24 X 1000X2000MM</v>
          </cell>
          <cell r="C771" t="str">
            <v>KGM</v>
          </cell>
          <cell r="D771">
            <v>1749</v>
          </cell>
        </row>
        <row r="772">
          <cell r="A772">
            <v>16183</v>
          </cell>
          <cell r="B772" t="str">
            <v>KILO LAMINA CR C.24 X 1220X2440MM</v>
          </cell>
          <cell r="C772" t="str">
            <v>KGM</v>
          </cell>
          <cell r="D772">
            <v>1749</v>
          </cell>
        </row>
        <row r="773">
          <cell r="A773">
            <v>16189</v>
          </cell>
          <cell r="B773" t="str">
            <v>KILO LAMINA CR C.26</v>
          </cell>
          <cell r="C773" t="str">
            <v>KGM</v>
          </cell>
          <cell r="D773">
            <v>1805</v>
          </cell>
        </row>
        <row r="774">
          <cell r="A774">
            <v>16192</v>
          </cell>
          <cell r="B774" t="str">
            <v>KILO LAMINA CR C.26 X 1000X2000MM</v>
          </cell>
          <cell r="C774" t="str">
            <v>KGM</v>
          </cell>
          <cell r="D774">
            <v>1805</v>
          </cell>
        </row>
        <row r="775">
          <cell r="A775">
            <v>16193</v>
          </cell>
          <cell r="B775" t="str">
            <v>KILO LAMINA CR C.26 X 1220X2440MM</v>
          </cell>
          <cell r="C775" t="str">
            <v>KGM</v>
          </cell>
          <cell r="D775">
            <v>1805</v>
          </cell>
        </row>
        <row r="776">
          <cell r="A776">
            <v>16105</v>
          </cell>
          <cell r="B776" t="str">
            <v>KILO LAMINA CR C.12 X 1000MM BOBINA</v>
          </cell>
          <cell r="C776" t="str">
            <v>KGM</v>
          </cell>
          <cell r="D776">
            <v>1712</v>
          </cell>
        </row>
        <row r="777">
          <cell r="A777">
            <v>16110</v>
          </cell>
          <cell r="B777" t="str">
            <v>KILO LAMINA CR C.12 X 1200MM BOBINA</v>
          </cell>
          <cell r="C777" t="str">
            <v>KGM</v>
          </cell>
          <cell r="D777">
            <v>1712</v>
          </cell>
        </row>
        <row r="778">
          <cell r="A778">
            <v>16120</v>
          </cell>
          <cell r="B778" t="str">
            <v>KILO LAMINA CR C.14 X 1200MM BOBINA</v>
          </cell>
          <cell r="C778" t="str">
            <v>KGM</v>
          </cell>
          <cell r="D778">
            <v>1712</v>
          </cell>
        </row>
        <row r="779">
          <cell r="A779">
            <v>16121</v>
          </cell>
          <cell r="B779" t="str">
            <v>KILO LAMINA CR C.14 X 1000MM BOBINA</v>
          </cell>
          <cell r="C779" t="str">
            <v>KGM</v>
          </cell>
          <cell r="D779">
            <v>1712</v>
          </cell>
        </row>
        <row r="780">
          <cell r="A780">
            <v>16124</v>
          </cell>
          <cell r="B780" t="str">
            <v>KILO LAMINA CR.C.14 X 1010MM BOBINA</v>
          </cell>
          <cell r="C780" t="str">
            <v>KGM</v>
          </cell>
          <cell r="D780">
            <v>1712</v>
          </cell>
        </row>
        <row r="781">
          <cell r="A781">
            <v>16130</v>
          </cell>
          <cell r="B781" t="str">
            <v>KILO LAMINA CR C.16 X 1200 MM BOBINA</v>
          </cell>
          <cell r="C781" t="str">
            <v>KGM</v>
          </cell>
          <cell r="D781">
            <v>1712</v>
          </cell>
        </row>
        <row r="782">
          <cell r="A782">
            <v>16131</v>
          </cell>
          <cell r="B782" t="str">
            <v>KILO LAMINA CR C.16 X 1000MM BOBINA</v>
          </cell>
          <cell r="C782" t="str">
            <v>KGM</v>
          </cell>
          <cell r="D782">
            <v>1712</v>
          </cell>
        </row>
        <row r="783">
          <cell r="A783">
            <v>16140</v>
          </cell>
          <cell r="B783" t="str">
            <v>KILO LAMINA CR C.18 X 1219MM BOB. 1.</v>
          </cell>
          <cell r="C783" t="str">
            <v>KGM</v>
          </cell>
          <cell r="D783">
            <v>1712</v>
          </cell>
        </row>
        <row r="784">
          <cell r="A784">
            <v>16141</v>
          </cell>
          <cell r="B784" t="str">
            <v>KILO LAMINA CR C.18 X 1219MM BOB. 1.</v>
          </cell>
          <cell r="C784" t="str">
            <v>KGM</v>
          </cell>
          <cell r="D784">
            <v>1712</v>
          </cell>
        </row>
        <row r="785">
          <cell r="A785">
            <v>16144</v>
          </cell>
          <cell r="B785" t="str">
            <v>KILO LAMINA CR C.18 X 1000MM BOBINA</v>
          </cell>
          <cell r="C785" t="str">
            <v>KGM</v>
          </cell>
          <cell r="D785">
            <v>1712</v>
          </cell>
        </row>
        <row r="786">
          <cell r="A786">
            <v>16150</v>
          </cell>
          <cell r="B786" t="str">
            <v>KILO LAMINA CR C.20 X 1219MM BOB. 0.</v>
          </cell>
          <cell r="C786" t="str">
            <v>KGM</v>
          </cell>
          <cell r="D786">
            <v>1712</v>
          </cell>
        </row>
        <row r="787">
          <cell r="A787">
            <v>16151</v>
          </cell>
          <cell r="B787" t="str">
            <v>KILO LAMINA CR C.20 X 1219MM BOB. 0.</v>
          </cell>
          <cell r="C787" t="str">
            <v>KGM</v>
          </cell>
          <cell r="D787">
            <v>1712</v>
          </cell>
        </row>
        <row r="788">
          <cell r="A788">
            <v>16154</v>
          </cell>
          <cell r="B788" t="str">
            <v>KILO LAMINA CR C.20 X 1000MM BOB. 0.</v>
          </cell>
          <cell r="C788" t="str">
            <v>KGM</v>
          </cell>
          <cell r="D788">
            <v>1712</v>
          </cell>
        </row>
        <row r="789">
          <cell r="A789">
            <v>16156</v>
          </cell>
          <cell r="B789" t="str">
            <v>KILO LAMINA CR C.20 X 1000MM BOB. 0.</v>
          </cell>
          <cell r="C789" t="str">
            <v>KGM</v>
          </cell>
          <cell r="D789">
            <v>1712</v>
          </cell>
        </row>
        <row r="790">
          <cell r="A790">
            <v>16160</v>
          </cell>
          <cell r="B790" t="str">
            <v>KILO LAMINA CR C.22 X 1200MM BOBINA</v>
          </cell>
          <cell r="C790" t="str">
            <v>KGM</v>
          </cell>
          <cell r="D790">
            <v>1712</v>
          </cell>
        </row>
        <row r="791">
          <cell r="A791">
            <v>16161</v>
          </cell>
          <cell r="B791" t="str">
            <v>KILO LAMINA CR C.22 X 1000MM BOBINA</v>
          </cell>
          <cell r="C791" t="str">
            <v>KGM</v>
          </cell>
          <cell r="D791">
            <v>1712</v>
          </cell>
        </row>
        <row r="792">
          <cell r="A792">
            <v>16170</v>
          </cell>
          <cell r="B792" t="str">
            <v>KILO LAMINA CR C.23 X 1200MM BOBINA</v>
          </cell>
          <cell r="C792" t="str">
            <v>KGM</v>
          </cell>
          <cell r="D792">
            <v>1712</v>
          </cell>
        </row>
        <row r="793">
          <cell r="A793">
            <v>16171</v>
          </cell>
          <cell r="B793" t="str">
            <v>KILO LAMINA CR C.23 X 1000MM BOBINA</v>
          </cell>
          <cell r="C793" t="str">
            <v>KGM</v>
          </cell>
          <cell r="D793">
            <v>1712</v>
          </cell>
        </row>
        <row r="794">
          <cell r="A794">
            <v>16180</v>
          </cell>
          <cell r="B794" t="str">
            <v>KILO LAMINA CR C.24 X 1220MM BOBINA</v>
          </cell>
          <cell r="C794" t="str">
            <v>KGM</v>
          </cell>
          <cell r="D794">
            <v>1712</v>
          </cell>
        </row>
        <row r="795">
          <cell r="A795">
            <v>16181</v>
          </cell>
          <cell r="B795" t="str">
            <v>KILO LAMINA CR C.24 X 1000MM BOBINA</v>
          </cell>
          <cell r="C795" t="str">
            <v>KGM</v>
          </cell>
          <cell r="D795">
            <v>1712</v>
          </cell>
        </row>
        <row r="796">
          <cell r="A796">
            <v>16190</v>
          </cell>
          <cell r="B796" t="str">
            <v>KILO LAMINA CR C.26 X 1220MM BOBINA</v>
          </cell>
          <cell r="C796" t="str">
            <v>KGM</v>
          </cell>
          <cell r="D796">
            <v>1767</v>
          </cell>
        </row>
        <row r="797">
          <cell r="A797">
            <v>16191</v>
          </cell>
          <cell r="B797" t="str">
            <v>KILO LAMINA CR C.26 X 1000MM BOBINA</v>
          </cell>
          <cell r="C797" t="str">
            <v>KGM</v>
          </cell>
          <cell r="D797">
            <v>1767</v>
          </cell>
        </row>
        <row r="798">
          <cell r="A798">
            <v>16194</v>
          </cell>
          <cell r="B798" t="str">
            <v>KILO LAMINA CR C.28 X 1000MM BOBINA</v>
          </cell>
          <cell r="C798" t="str">
            <v>KGM</v>
          </cell>
          <cell r="D798">
            <v>1767</v>
          </cell>
        </row>
        <row r="799">
          <cell r="A799">
            <v>16196</v>
          </cell>
          <cell r="B799" t="str">
            <v>KILO LAMINA CR C.28</v>
          </cell>
          <cell r="C799" t="str">
            <v>KGM</v>
          </cell>
          <cell r="D799">
            <v>1767</v>
          </cell>
        </row>
        <row r="800">
          <cell r="A800">
            <v>16199</v>
          </cell>
          <cell r="B800" t="str">
            <v>KILO BOBINA CR. 1.06 X 1200 A-620</v>
          </cell>
          <cell r="C800" t="str">
            <v>KGM</v>
          </cell>
          <cell r="D800">
            <v>1921</v>
          </cell>
        </row>
        <row r="801">
          <cell r="A801">
            <v>19001</v>
          </cell>
          <cell r="B801" t="str">
            <v>LAMINA GALV C.12 1.20 X 2.44 MTS</v>
          </cell>
          <cell r="C801" t="str">
            <v>UND</v>
          </cell>
          <cell r="D801">
            <v>132177</v>
          </cell>
        </row>
        <row r="802">
          <cell r="A802">
            <v>19002</v>
          </cell>
          <cell r="B802" t="str">
            <v>LAMINA GALV 3MM 120 X 244 MTS</v>
          </cell>
          <cell r="C802" t="str">
            <v>UND</v>
          </cell>
          <cell r="D802">
            <v>158649</v>
          </cell>
        </row>
        <row r="803">
          <cell r="A803">
            <v>19003</v>
          </cell>
          <cell r="B803" t="str">
            <v>LAMINA GALV C.14 1X2 MTS</v>
          </cell>
          <cell r="C803" t="str">
            <v>UND</v>
          </cell>
          <cell r="D803">
            <v>57245</v>
          </cell>
        </row>
        <row r="804">
          <cell r="A804">
            <v>19004</v>
          </cell>
          <cell r="B804" t="str">
            <v>LAMINA GALV C.14 4' X 8'</v>
          </cell>
          <cell r="C804" t="str">
            <v>UND</v>
          </cell>
          <cell r="D804">
            <v>85196</v>
          </cell>
        </row>
        <row r="805">
          <cell r="A805">
            <v>19005</v>
          </cell>
          <cell r="B805" t="str">
            <v>LAMINA GALV C.16 1X2 MTS</v>
          </cell>
          <cell r="C805" t="str">
            <v>UND</v>
          </cell>
          <cell r="D805">
            <v>45337</v>
          </cell>
        </row>
        <row r="806">
          <cell r="A806">
            <v>19006</v>
          </cell>
          <cell r="B806" t="str">
            <v>LAMINA GALV C.16 4' X 8'</v>
          </cell>
          <cell r="C806" t="str">
            <v>UND</v>
          </cell>
          <cell r="D806">
            <v>67464</v>
          </cell>
        </row>
        <row r="807">
          <cell r="A807">
            <v>19007</v>
          </cell>
          <cell r="B807" t="str">
            <v>LAMINA GALV C.18 1X2 MTS</v>
          </cell>
          <cell r="C807" t="str">
            <v>UND</v>
          </cell>
          <cell r="D807">
            <v>36405</v>
          </cell>
        </row>
        <row r="808">
          <cell r="A808">
            <v>19008</v>
          </cell>
          <cell r="B808" t="str">
            <v>LAMINA GALV C.18 4' X 8'</v>
          </cell>
          <cell r="C808" t="str">
            <v>UND</v>
          </cell>
          <cell r="D808">
            <v>54170</v>
          </cell>
        </row>
        <row r="809">
          <cell r="A809">
            <v>19009</v>
          </cell>
          <cell r="B809" t="str">
            <v>LAMINA GALV C.20 1X2 MTS</v>
          </cell>
          <cell r="C809" t="str">
            <v>UND</v>
          </cell>
          <cell r="D809">
            <v>28116</v>
          </cell>
        </row>
        <row r="810">
          <cell r="A810">
            <v>19011</v>
          </cell>
          <cell r="B810" t="str">
            <v>LAMINA GALV C.20 4' X 8'</v>
          </cell>
          <cell r="C810" t="str">
            <v>UND</v>
          </cell>
          <cell r="D810">
            <v>41835</v>
          </cell>
        </row>
        <row r="811">
          <cell r="A811">
            <v>19012</v>
          </cell>
          <cell r="B811" t="str">
            <v>LAMINA GALV C.22 1X2 MTS</v>
          </cell>
          <cell r="C811" t="str">
            <v>UND</v>
          </cell>
          <cell r="D811">
            <v>23537</v>
          </cell>
        </row>
        <row r="812">
          <cell r="A812">
            <v>19015</v>
          </cell>
          <cell r="B812" t="str">
            <v>LAMINA GALV C.22 4' X 8'</v>
          </cell>
          <cell r="C812" t="str">
            <v>UND</v>
          </cell>
          <cell r="D812">
            <v>35042</v>
          </cell>
        </row>
        <row r="813">
          <cell r="A813">
            <v>19016</v>
          </cell>
          <cell r="B813" t="str">
            <v>LAMINA GALV C.24 1X2 MTS</v>
          </cell>
          <cell r="C813" t="str">
            <v>UND</v>
          </cell>
          <cell r="D813">
            <v>18975</v>
          </cell>
        </row>
        <row r="814">
          <cell r="A814">
            <v>19017</v>
          </cell>
          <cell r="B814" t="str">
            <v>LAMINA GALV C.24 4' X 8'</v>
          </cell>
          <cell r="C814" t="str">
            <v>UND</v>
          </cell>
          <cell r="D814">
            <v>28230</v>
          </cell>
        </row>
        <row r="815">
          <cell r="A815">
            <v>19018</v>
          </cell>
          <cell r="B815" t="str">
            <v>LAMINA GALV C.26 1X2 MTS</v>
          </cell>
          <cell r="C815" t="str">
            <v>UND</v>
          </cell>
          <cell r="D815">
            <v>15133</v>
          </cell>
        </row>
        <row r="816">
          <cell r="A816">
            <v>19019</v>
          </cell>
          <cell r="B816" t="str">
            <v>LAMINA GALV C.26 4' X 8'</v>
          </cell>
          <cell r="C816" t="str">
            <v>UND</v>
          </cell>
          <cell r="D816">
            <v>22537</v>
          </cell>
        </row>
        <row r="817">
          <cell r="A817">
            <v>19020</v>
          </cell>
          <cell r="B817" t="str">
            <v>LAMINA GALV C.28 1X2 MTS</v>
          </cell>
          <cell r="C817" t="str">
            <v>UND</v>
          </cell>
          <cell r="D817">
            <v>13010</v>
          </cell>
        </row>
        <row r="818">
          <cell r="A818">
            <v>19021</v>
          </cell>
          <cell r="B818" t="str">
            <v>LAMINA GALV C.28 1X3 MTS</v>
          </cell>
          <cell r="C818" t="str">
            <v>UND</v>
          </cell>
          <cell r="D818">
            <v>19527</v>
          </cell>
        </row>
        <row r="819">
          <cell r="A819">
            <v>19022</v>
          </cell>
          <cell r="B819" t="str">
            <v>LAMINA GALV C.28 1.20 X 2.44 MTS</v>
          </cell>
          <cell r="C819" t="str">
            <v>UND</v>
          </cell>
          <cell r="D819">
            <v>19526</v>
          </cell>
        </row>
        <row r="820">
          <cell r="A820">
            <v>19023</v>
          </cell>
          <cell r="B820" t="str">
            <v>LAMINA GALV C.30 1X2 MTS</v>
          </cell>
          <cell r="C820" t="str">
            <v>UND</v>
          </cell>
          <cell r="D820">
            <v>11477</v>
          </cell>
        </row>
        <row r="821">
          <cell r="A821">
            <v>19024</v>
          </cell>
          <cell r="B821" t="str">
            <v>LAMINA GALV C.31 1X2 MTS</v>
          </cell>
          <cell r="C821" t="str">
            <v>UND</v>
          </cell>
          <cell r="D821">
            <v>10423</v>
          </cell>
        </row>
        <row r="822">
          <cell r="A822">
            <v>19027</v>
          </cell>
          <cell r="B822" t="str">
            <v>LAMINA GALV C.31 1X3 MTS</v>
          </cell>
          <cell r="C822" t="str">
            <v>UND</v>
          </cell>
          <cell r="D822">
            <v>15634</v>
          </cell>
        </row>
        <row r="823">
          <cell r="A823">
            <v>50230</v>
          </cell>
          <cell r="B823" t="str">
            <v>KILO LAMINA GALVANIZADA C.12</v>
          </cell>
          <cell r="C823" t="str">
            <v>KGM</v>
          </cell>
          <cell r="D823">
            <v>2167</v>
          </cell>
        </row>
        <row r="824">
          <cell r="A824">
            <v>50235</v>
          </cell>
          <cell r="B824" t="str">
            <v>KILO LAMINA GALVANIZADA C.14</v>
          </cell>
          <cell r="C824" t="str">
            <v>KGM</v>
          </cell>
          <cell r="D824">
            <v>1983</v>
          </cell>
        </row>
        <row r="825">
          <cell r="A825">
            <v>50240</v>
          </cell>
          <cell r="B825" t="str">
            <v>KILO LAMINA GALVANIZADA C.16</v>
          </cell>
          <cell r="C825" t="str">
            <v>KGM</v>
          </cell>
          <cell r="D825">
            <v>1983</v>
          </cell>
        </row>
        <row r="826">
          <cell r="A826">
            <v>50245</v>
          </cell>
          <cell r="B826" t="str">
            <v>KILO LAMINA GALVANIZADA C.18</v>
          </cell>
          <cell r="C826" t="str">
            <v>KGM</v>
          </cell>
          <cell r="D826">
            <v>1983</v>
          </cell>
        </row>
        <row r="827">
          <cell r="A827">
            <v>50250</v>
          </cell>
          <cell r="B827" t="str">
            <v>KILO LAMINA GALVANIZADA C.20</v>
          </cell>
          <cell r="C827" t="str">
            <v>KGM</v>
          </cell>
          <cell r="D827">
            <v>2029</v>
          </cell>
        </row>
        <row r="828">
          <cell r="A828">
            <v>50255</v>
          </cell>
          <cell r="B828" t="str">
            <v>KILO LAMINA GALVANIZADA C.22</v>
          </cell>
          <cell r="C828" t="str">
            <v>KGM</v>
          </cell>
          <cell r="D828">
            <v>2029</v>
          </cell>
        </row>
        <row r="829">
          <cell r="A829">
            <v>50260</v>
          </cell>
          <cell r="B829" t="str">
            <v>KILO LAMINA GALVANIZADA C.24</v>
          </cell>
          <cell r="C829" t="str">
            <v>KGM</v>
          </cell>
          <cell r="D829">
            <v>2029</v>
          </cell>
        </row>
        <row r="830">
          <cell r="A830">
            <v>50265</v>
          </cell>
          <cell r="B830" t="str">
            <v>KILO LAMINA GALVANIZADA C.26</v>
          </cell>
          <cell r="C830" t="str">
            <v>KGM</v>
          </cell>
          <cell r="D830">
            <v>2128</v>
          </cell>
        </row>
        <row r="831">
          <cell r="A831">
            <v>50270</v>
          </cell>
          <cell r="B831" t="str">
            <v>KILO LAMINA GALVANIZADA C.28</v>
          </cell>
          <cell r="C831" t="str">
            <v>KGM</v>
          </cell>
          <cell r="D831">
            <v>2316</v>
          </cell>
        </row>
        <row r="832">
          <cell r="A832">
            <v>50275</v>
          </cell>
          <cell r="B832" t="str">
            <v>KILO LAMINA GALVANIZADA C.30</v>
          </cell>
          <cell r="C832" t="str">
            <v>KGM</v>
          </cell>
          <cell r="D832">
            <v>2356</v>
          </cell>
        </row>
        <row r="833">
          <cell r="A833">
            <v>16200</v>
          </cell>
          <cell r="B833" t="str">
            <v>KILO LAMINA GALV. C.12 X 1200MM BOBI</v>
          </cell>
          <cell r="C833" t="str">
            <v>KG</v>
          </cell>
          <cell r="D833">
            <v>2058</v>
          </cell>
        </row>
        <row r="834">
          <cell r="A834">
            <v>16205</v>
          </cell>
          <cell r="B834" t="str">
            <v>KILO LAMINA GALV. C.14 X 1200MM BOBI</v>
          </cell>
          <cell r="C834" t="str">
            <v>KGM</v>
          </cell>
          <cell r="D834">
            <v>1875</v>
          </cell>
        </row>
        <row r="835">
          <cell r="A835">
            <v>16206</v>
          </cell>
          <cell r="B835" t="str">
            <v>KILO LAMINA GALV. C.14 X 1000MM BOBI</v>
          </cell>
          <cell r="C835" t="str">
            <v>KGM</v>
          </cell>
          <cell r="D835">
            <v>1875</v>
          </cell>
        </row>
        <row r="836">
          <cell r="A836">
            <v>16210</v>
          </cell>
          <cell r="B836" t="str">
            <v>KILO LAMINA GALV. C.16 X 1200MM BOBI</v>
          </cell>
          <cell r="C836" t="str">
            <v>KGM</v>
          </cell>
          <cell r="D836">
            <v>1875</v>
          </cell>
        </row>
        <row r="837">
          <cell r="A837">
            <v>16211</v>
          </cell>
          <cell r="B837" t="str">
            <v>KILO LAMINA GALV. C.16 X 1000MM BOBI</v>
          </cell>
          <cell r="C837" t="str">
            <v>KGM</v>
          </cell>
          <cell r="D837">
            <v>1875</v>
          </cell>
        </row>
        <row r="838">
          <cell r="A838">
            <v>16220</v>
          </cell>
          <cell r="B838" t="str">
            <v>KILO LAMINA GALV. C.18 X 1200MM BOBI</v>
          </cell>
          <cell r="C838" t="str">
            <v>KGM</v>
          </cell>
          <cell r="D838">
            <v>1875</v>
          </cell>
        </row>
        <row r="839">
          <cell r="A839">
            <v>16221</v>
          </cell>
          <cell r="B839" t="str">
            <v>KILO LAMINA GALV. C.18 X 1000MM BOBI</v>
          </cell>
          <cell r="C839" t="str">
            <v>KGM</v>
          </cell>
          <cell r="D839">
            <v>1875</v>
          </cell>
        </row>
        <row r="840">
          <cell r="A840">
            <v>16230</v>
          </cell>
          <cell r="B840" t="str">
            <v>KILO LAMINA GALV. C.20 X 1200MM BOBI</v>
          </cell>
          <cell r="C840" t="str">
            <v>KGM</v>
          </cell>
          <cell r="D840">
            <v>1921</v>
          </cell>
        </row>
        <row r="841">
          <cell r="A841">
            <v>16231</v>
          </cell>
          <cell r="B841" t="str">
            <v>KILO LAMINA GALV. C.20 X 1000MM BOBI</v>
          </cell>
          <cell r="C841" t="str">
            <v>KGM</v>
          </cell>
          <cell r="D841">
            <v>1921</v>
          </cell>
        </row>
        <row r="842">
          <cell r="A842">
            <v>16240</v>
          </cell>
          <cell r="B842" t="str">
            <v>KILO LAMINA GALV. C.22 X 1200MM BOBI</v>
          </cell>
          <cell r="C842" t="str">
            <v>KGM</v>
          </cell>
          <cell r="D842">
            <v>1921</v>
          </cell>
        </row>
        <row r="843">
          <cell r="A843">
            <v>16241</v>
          </cell>
          <cell r="B843" t="str">
            <v>KILO LAMINA GALV. C.22 X 1000MM BOBI</v>
          </cell>
          <cell r="C843" t="str">
            <v>KGM</v>
          </cell>
          <cell r="D843">
            <v>1921</v>
          </cell>
        </row>
        <row r="844">
          <cell r="A844">
            <v>16250</v>
          </cell>
          <cell r="B844" t="str">
            <v>KILO LAMINA GALV. C.23 X 1200MM BOBI</v>
          </cell>
          <cell r="C844" t="str">
            <v>KGM</v>
          </cell>
          <cell r="D844">
            <v>2057</v>
          </cell>
        </row>
        <row r="845">
          <cell r="A845">
            <v>16251</v>
          </cell>
          <cell r="B845" t="str">
            <v>KILO LAMINA GALV. C.23 X 1000MM BOBI</v>
          </cell>
          <cell r="C845" t="str">
            <v>KGM</v>
          </cell>
          <cell r="D845">
            <v>2057</v>
          </cell>
        </row>
        <row r="846">
          <cell r="A846">
            <v>16260</v>
          </cell>
          <cell r="B846" t="str">
            <v>KILO LAMINA GALV. C.24 X 1200MM BOBI</v>
          </cell>
          <cell r="C846" t="str">
            <v>KGM</v>
          </cell>
          <cell r="D846">
            <v>1921</v>
          </cell>
        </row>
        <row r="847">
          <cell r="A847">
            <v>16261</v>
          </cell>
          <cell r="B847" t="str">
            <v>KILO LAMINA GALV. C.24 X 1000MM BOBI</v>
          </cell>
          <cell r="C847" t="str">
            <v>KGM</v>
          </cell>
          <cell r="D847">
            <v>1921</v>
          </cell>
        </row>
        <row r="848">
          <cell r="A848">
            <v>16270</v>
          </cell>
          <cell r="B848" t="str">
            <v>KILO LAMINA GALV. C.26 X 1200MM BOBI</v>
          </cell>
          <cell r="C848" t="str">
            <v>KGM</v>
          </cell>
          <cell r="D848">
            <v>2019</v>
          </cell>
        </row>
        <row r="849">
          <cell r="A849">
            <v>16271</v>
          </cell>
          <cell r="B849" t="str">
            <v>KILO LAMINA GALV. C.26 X 1000MM BOBI</v>
          </cell>
          <cell r="C849" t="str">
            <v>KGM</v>
          </cell>
          <cell r="D849">
            <v>2019</v>
          </cell>
        </row>
        <row r="850">
          <cell r="A850">
            <v>16280</v>
          </cell>
          <cell r="B850" t="str">
            <v>KILO LAMINA GALV. C.28 X 1000MM BOBI</v>
          </cell>
          <cell r="C850" t="str">
            <v>KGM</v>
          </cell>
          <cell r="D850">
            <v>2203</v>
          </cell>
        </row>
        <row r="851">
          <cell r="A851">
            <v>16290</v>
          </cell>
          <cell r="B851" t="str">
            <v>KILO LAMINA GALV. C.30 X 1000MM BOBI</v>
          </cell>
          <cell r="C851" t="str">
            <v>KGM</v>
          </cell>
          <cell r="D851">
            <v>2242</v>
          </cell>
        </row>
        <row r="852">
          <cell r="A852">
            <v>16295</v>
          </cell>
          <cell r="B852" t="str">
            <v>KILO LAMINA GALV. C.31 X 1000MM BOBI</v>
          </cell>
          <cell r="C852" t="str">
            <v>KGM</v>
          </cell>
          <cell r="D852">
            <v>2414</v>
          </cell>
        </row>
        <row r="853">
          <cell r="A853">
            <v>21022</v>
          </cell>
          <cell r="B853" t="str">
            <v>LAMINA INOX 12MM 4'X  8'REF 304 No 1</v>
          </cell>
          <cell r="C853" t="str">
            <v>UND</v>
          </cell>
          <cell r="D853">
            <v>1687577</v>
          </cell>
        </row>
        <row r="854">
          <cell r="A854">
            <v>21023</v>
          </cell>
          <cell r="B854" t="str">
            <v>LAMINA INOX 9.0MM 4'X  8'REF 304 No</v>
          </cell>
          <cell r="C854" t="str">
            <v>UND</v>
          </cell>
          <cell r="D854">
            <v>1265712</v>
          </cell>
        </row>
        <row r="855">
          <cell r="A855">
            <v>21026</v>
          </cell>
          <cell r="B855" t="str">
            <v>LAMINA INOX 6.0MM 4'X  8'REF 304 No</v>
          </cell>
          <cell r="C855" t="str">
            <v>UND</v>
          </cell>
          <cell r="D855">
            <v>826092</v>
          </cell>
        </row>
        <row r="856">
          <cell r="A856">
            <v>21029</v>
          </cell>
          <cell r="B856" t="str">
            <v>LAMINA INOX 4.5MM 4'X  8'REF 304 No</v>
          </cell>
          <cell r="C856" t="str">
            <v>UND</v>
          </cell>
          <cell r="D856">
            <v>599659</v>
          </cell>
        </row>
        <row r="857">
          <cell r="A857">
            <v>21032</v>
          </cell>
          <cell r="B857" t="str">
            <v>LAMINA INOX 4.5MM 5'X 10'REF 304 No</v>
          </cell>
          <cell r="C857" t="str">
            <v>UND</v>
          </cell>
          <cell r="D857">
            <v>933228</v>
          </cell>
        </row>
        <row r="858">
          <cell r="A858">
            <v>21035</v>
          </cell>
          <cell r="B858" t="str">
            <v>LAMINA INOX 3.0MM 4'X  8'REF 304 No</v>
          </cell>
          <cell r="C858" t="str">
            <v>UND</v>
          </cell>
          <cell r="D858">
            <v>394586</v>
          </cell>
        </row>
        <row r="859">
          <cell r="A859">
            <v>21038</v>
          </cell>
          <cell r="B859" t="str">
            <v>LAMINA INOX 3.0MM 4'X  8'REF 304 2B</v>
          </cell>
          <cell r="C859" t="str">
            <v>UND</v>
          </cell>
          <cell r="D859">
            <v>415907</v>
          </cell>
        </row>
        <row r="860">
          <cell r="A860">
            <v>21041</v>
          </cell>
          <cell r="B860" t="str">
            <v>LAMINA INOX 3.0MM 5'X 10'REF 304 2B</v>
          </cell>
          <cell r="C860" t="str">
            <v>UND</v>
          </cell>
          <cell r="D860">
            <v>674111</v>
          </cell>
        </row>
        <row r="861">
          <cell r="A861">
            <v>21044</v>
          </cell>
          <cell r="B861" t="str">
            <v>LAMINA INOX C.12 4'X  8'REF 304 2B</v>
          </cell>
          <cell r="C861" t="str">
            <v>UND</v>
          </cell>
          <cell r="D861">
            <v>346589</v>
          </cell>
        </row>
        <row r="862">
          <cell r="A862">
            <v>21047</v>
          </cell>
          <cell r="B862" t="str">
            <v>LAMINA INOX C.12 5'X 10'REF 304 2B</v>
          </cell>
          <cell r="C862" t="str">
            <v>UND</v>
          </cell>
          <cell r="D862">
            <v>527980</v>
          </cell>
        </row>
        <row r="863">
          <cell r="A863">
            <v>21050</v>
          </cell>
          <cell r="B863" t="str">
            <v>LAMINA INOX C.14 4'X  8'REF 304 2B</v>
          </cell>
          <cell r="C863" t="str">
            <v>UND</v>
          </cell>
          <cell r="D863">
            <v>270178</v>
          </cell>
        </row>
        <row r="864">
          <cell r="A864">
            <v>21053</v>
          </cell>
          <cell r="B864" t="str">
            <v>LAMINA INOX C.14 5'X 10'REF 304 2B</v>
          </cell>
          <cell r="C864" t="str">
            <v>UND</v>
          </cell>
          <cell r="D864">
            <v>430711</v>
          </cell>
        </row>
        <row r="865">
          <cell r="A865">
            <v>21056</v>
          </cell>
          <cell r="B865" t="str">
            <v>LAMINA INOX C.16 4'X  8'REF 304 2B</v>
          </cell>
          <cell r="C865" t="str">
            <v>UND</v>
          </cell>
          <cell r="D865">
            <v>215689</v>
          </cell>
        </row>
        <row r="866">
          <cell r="A866">
            <v>21059</v>
          </cell>
          <cell r="B866" t="str">
            <v>LAMINA INOX C.16 5'X 10'REF 304 2B</v>
          </cell>
          <cell r="C866" t="str">
            <v>UND</v>
          </cell>
          <cell r="D866">
            <v>352120</v>
          </cell>
        </row>
        <row r="867">
          <cell r="A867">
            <v>21062</v>
          </cell>
          <cell r="B867" t="str">
            <v>LAMINA INOX C.18 4'X  8'REF 304 2B</v>
          </cell>
          <cell r="C867" t="str">
            <v>UND</v>
          </cell>
          <cell r="D867">
            <v>177707</v>
          </cell>
        </row>
        <row r="868">
          <cell r="A868">
            <v>21065</v>
          </cell>
          <cell r="B868" t="str">
            <v>LAMINA INOX C.18 5'X 10'REF 304 2B</v>
          </cell>
          <cell r="C868" t="str">
            <v>UND</v>
          </cell>
          <cell r="D868">
            <v>292609</v>
          </cell>
        </row>
        <row r="869">
          <cell r="A869">
            <v>21068</v>
          </cell>
          <cell r="B869" t="str">
            <v>LAMINA INOX C.20 3'X 10'REF 304 2B</v>
          </cell>
          <cell r="C869" t="str">
            <v>UND</v>
          </cell>
          <cell r="D869">
            <v>135274</v>
          </cell>
        </row>
        <row r="870">
          <cell r="A870">
            <v>21071</v>
          </cell>
          <cell r="B870" t="str">
            <v>LAMINA INOX C.20 4'X  8'REF 304 2B</v>
          </cell>
          <cell r="C870" t="str">
            <v>UND</v>
          </cell>
          <cell r="D870">
            <v>144496</v>
          </cell>
        </row>
        <row r="871">
          <cell r="A871">
            <v>21074</v>
          </cell>
          <cell r="B871" t="str">
            <v>LAMINA INOX C.20 5'X 10'REF 304 2B</v>
          </cell>
          <cell r="C871" t="str">
            <v>UND</v>
          </cell>
          <cell r="D871">
            <v>210548</v>
          </cell>
        </row>
        <row r="872">
          <cell r="A872">
            <v>21077</v>
          </cell>
          <cell r="B872" t="str">
            <v>LAMINA INOX C.22 3'X 10'REF 304 2B</v>
          </cell>
          <cell r="C872" t="str">
            <v>UND</v>
          </cell>
          <cell r="D872">
            <v>117254</v>
          </cell>
        </row>
        <row r="873">
          <cell r="A873">
            <v>21080</v>
          </cell>
          <cell r="B873" t="str">
            <v>LAMINA INOX C.22 4'X  8'REF 304 2B</v>
          </cell>
          <cell r="C873" t="str">
            <v>UND</v>
          </cell>
          <cell r="D873">
            <v>125247</v>
          </cell>
        </row>
        <row r="874">
          <cell r="A874">
            <v>21083</v>
          </cell>
          <cell r="B874" t="str">
            <v>LAMINA INOX C.22 4'X 10'REF 304 2B</v>
          </cell>
          <cell r="C874" t="str">
            <v>UND</v>
          </cell>
          <cell r="D874">
            <v>150084</v>
          </cell>
        </row>
        <row r="875">
          <cell r="A875">
            <v>21084</v>
          </cell>
          <cell r="B875" t="str">
            <v>LAMINA INOX C.22 5'X 10'REF 304 2B</v>
          </cell>
          <cell r="C875" t="str">
            <v>UND</v>
          </cell>
          <cell r="D875">
            <v>197942</v>
          </cell>
        </row>
        <row r="876">
          <cell r="A876">
            <v>21086</v>
          </cell>
          <cell r="B876" t="str">
            <v>LAMINA INOX C.24 3'X 10'REF 304 2B</v>
          </cell>
          <cell r="C876" t="str">
            <v>UND</v>
          </cell>
          <cell r="D876">
            <v>93803</v>
          </cell>
        </row>
        <row r="877">
          <cell r="A877">
            <v>21089</v>
          </cell>
          <cell r="B877" t="str">
            <v>LAMINA INOX C.24 4'X  8'REF 304 2B</v>
          </cell>
          <cell r="C877" t="str">
            <v>UND</v>
          </cell>
          <cell r="D877">
            <v>100198</v>
          </cell>
        </row>
        <row r="878">
          <cell r="A878">
            <v>21002</v>
          </cell>
          <cell r="B878" t="str">
            <v>LAMINA INOX 6.0MM 4'X  8'REF 316L</v>
          </cell>
          <cell r="C878" t="str">
            <v>UND</v>
          </cell>
          <cell r="D878">
            <v>1029897</v>
          </cell>
        </row>
        <row r="879">
          <cell r="A879">
            <v>21004</v>
          </cell>
          <cell r="B879" t="str">
            <v>LAMINA INOX 4.5MM 4'X  8'REF 316L</v>
          </cell>
          <cell r="C879" t="str">
            <v>UND</v>
          </cell>
          <cell r="D879">
            <v>772423</v>
          </cell>
        </row>
        <row r="880">
          <cell r="A880">
            <v>21005</v>
          </cell>
          <cell r="B880" t="str">
            <v>LAMINA INOX 3.0MM 4'X  8'REF 316</v>
          </cell>
          <cell r="C880" t="str">
            <v>UND</v>
          </cell>
          <cell r="D880">
            <v>514949</v>
          </cell>
        </row>
        <row r="881">
          <cell r="A881">
            <v>21008</v>
          </cell>
          <cell r="B881" t="str">
            <v>LAMINA INOX C.26 3'X 10'REF 430 BA</v>
          </cell>
          <cell r="C881" t="str">
            <v>UND</v>
          </cell>
          <cell r="D881">
            <v>60061</v>
          </cell>
        </row>
        <row r="882">
          <cell r="A882">
            <v>21010</v>
          </cell>
          <cell r="B882" t="str">
            <v>LAMINA INOX C.28 3'X 10'REF 430 BA</v>
          </cell>
          <cell r="C882" t="str">
            <v>UND</v>
          </cell>
          <cell r="D882">
            <v>37474</v>
          </cell>
        </row>
        <row r="883">
          <cell r="A883">
            <v>21012</v>
          </cell>
          <cell r="B883" t="str">
            <v>LAMINA INOX C.30 3'X 10'REF 430 BA</v>
          </cell>
          <cell r="C883" t="str">
            <v>UND</v>
          </cell>
          <cell r="D883">
            <v>39171</v>
          </cell>
        </row>
        <row r="884">
          <cell r="A884">
            <v>21014</v>
          </cell>
          <cell r="B884" t="str">
            <v>LAMINA INOX C.26 4'X 8' REF 430 BA</v>
          </cell>
          <cell r="C884" t="str">
            <v>UND</v>
          </cell>
          <cell r="D884">
            <v>63260</v>
          </cell>
        </row>
        <row r="885">
          <cell r="A885">
            <v>21016</v>
          </cell>
          <cell r="B885" t="str">
            <v>LAMINA INOX C.24 4'X 8' REF 430 BA</v>
          </cell>
          <cell r="C885" t="str">
            <v>UND</v>
          </cell>
          <cell r="D885">
            <v>82955</v>
          </cell>
        </row>
        <row r="886">
          <cell r="A886">
            <v>21018</v>
          </cell>
          <cell r="B886" t="str">
            <v>LAMINA INOX C.22 4'X 8' REF 430 BA</v>
          </cell>
          <cell r="C886" t="str">
            <v>UND</v>
          </cell>
          <cell r="D886">
            <v>103843</v>
          </cell>
        </row>
        <row r="887">
          <cell r="A887">
            <v>21019</v>
          </cell>
          <cell r="B887" t="str">
            <v>LAMINA INOX C.22 4'X 8' REF 430 2B</v>
          </cell>
          <cell r="C887" t="str">
            <v>UND</v>
          </cell>
          <cell r="D887">
            <v>81737</v>
          </cell>
        </row>
        <row r="888">
          <cell r="A888">
            <v>21020</v>
          </cell>
          <cell r="B888" t="str">
            <v>LAMINA INOX C.24 4'X 8' REF 430 2B</v>
          </cell>
          <cell r="C888" t="str">
            <v>UND</v>
          </cell>
          <cell r="D888">
            <v>69014</v>
          </cell>
        </row>
        <row r="889">
          <cell r="A889">
            <v>21021</v>
          </cell>
          <cell r="B889" t="str">
            <v>LAMINA INOX C.26 4'X 8' REF 430 2B</v>
          </cell>
          <cell r="C889" t="str">
            <v>UND</v>
          </cell>
          <cell r="D889">
            <v>63678</v>
          </cell>
        </row>
        <row r="890">
          <cell r="A890">
            <v>21160</v>
          </cell>
          <cell r="B890" t="str">
            <v>KILO BOBINA INOX C.12 X 5' REF 304 2</v>
          </cell>
          <cell r="C890" t="str">
            <v>KGM</v>
          </cell>
          <cell r="D890">
            <v>5248</v>
          </cell>
        </row>
        <row r="891">
          <cell r="A891">
            <v>21165</v>
          </cell>
          <cell r="B891" t="str">
            <v>KILO BOBINA INOX C.14 X 1.219 REF 30</v>
          </cell>
          <cell r="C891" t="str">
            <v>KGM</v>
          </cell>
          <cell r="D891">
            <v>5486</v>
          </cell>
        </row>
        <row r="892">
          <cell r="A892">
            <v>21170</v>
          </cell>
          <cell r="B892" t="str">
            <v>KILO BOBINA INOX C.16 X 1.219 REF 30</v>
          </cell>
          <cell r="C892" t="str">
            <v>KGM</v>
          </cell>
          <cell r="D892">
            <v>5486</v>
          </cell>
        </row>
        <row r="893">
          <cell r="A893">
            <v>21175</v>
          </cell>
          <cell r="B893" t="str">
            <v>KILO BOBINA INOX C.18 X 1.219 REF 30</v>
          </cell>
          <cell r="C893" t="str">
            <v>KGM</v>
          </cell>
          <cell r="D893">
            <v>5684</v>
          </cell>
        </row>
        <row r="894">
          <cell r="A894">
            <v>21180</v>
          </cell>
          <cell r="B894" t="str">
            <v>KILO BOBINA INOX C.20 X 1.219 REF 30</v>
          </cell>
          <cell r="C894" t="str">
            <v>KGM</v>
          </cell>
          <cell r="D894">
            <v>5862</v>
          </cell>
        </row>
        <row r="895">
          <cell r="A895">
            <v>21185</v>
          </cell>
          <cell r="B895" t="str">
            <v>KILO BOBINA INOX C.22 X 1.219 REF 30</v>
          </cell>
          <cell r="C895" t="str">
            <v>KGM</v>
          </cell>
          <cell r="D895">
            <v>6160</v>
          </cell>
        </row>
        <row r="896">
          <cell r="A896">
            <v>21190</v>
          </cell>
          <cell r="B896" t="str">
            <v>KILO BOBINA INOX C.1/8"  (BOBINA)</v>
          </cell>
          <cell r="C896" t="str">
            <v>KGM</v>
          </cell>
          <cell r="D896">
            <v>5248</v>
          </cell>
        </row>
        <row r="897">
          <cell r="A897">
            <v>21100</v>
          </cell>
          <cell r="B897" t="str">
            <v>KILO BOBINA INOX C.24 X 1000 REF-430</v>
          </cell>
          <cell r="C897" t="str">
            <v>KG</v>
          </cell>
          <cell r="D897">
            <v>4931</v>
          </cell>
        </row>
        <row r="898">
          <cell r="A898">
            <v>21105</v>
          </cell>
          <cell r="B898" t="str">
            <v>KILO BOBINA INOX C.24 X 1219 REF-430</v>
          </cell>
          <cell r="C898" t="str">
            <v>KG</v>
          </cell>
          <cell r="D898">
            <v>4931</v>
          </cell>
        </row>
        <row r="899">
          <cell r="A899">
            <v>21110</v>
          </cell>
          <cell r="B899" t="str">
            <v>KILO BOBINA INOX C.26 X 1000 REF-430</v>
          </cell>
          <cell r="C899" t="str">
            <v>KG</v>
          </cell>
          <cell r="D899">
            <v>5922</v>
          </cell>
        </row>
        <row r="900">
          <cell r="A900">
            <v>21115</v>
          </cell>
          <cell r="B900" t="str">
            <v>KILO BOBINA INOX C.26 X 1219 REF-430</v>
          </cell>
          <cell r="C900" t="str">
            <v>KG</v>
          </cell>
          <cell r="D900">
            <v>5922</v>
          </cell>
        </row>
        <row r="901">
          <cell r="A901">
            <v>21120</v>
          </cell>
          <cell r="B901" t="str">
            <v>KILO BOBINA INOX C.28 X 1000 REF-430</v>
          </cell>
          <cell r="C901" t="str">
            <v>KG</v>
          </cell>
          <cell r="D901">
            <v>5399</v>
          </cell>
        </row>
        <row r="902">
          <cell r="A902">
            <v>21125</v>
          </cell>
          <cell r="B902" t="str">
            <v>KILO BOBINA INOX C.30 X 1000 REF-430</v>
          </cell>
          <cell r="C902" t="str">
            <v>KG</v>
          </cell>
          <cell r="D902">
            <v>6041</v>
          </cell>
        </row>
        <row r="903">
          <cell r="A903">
            <v>14001</v>
          </cell>
          <cell r="B903" t="str">
            <v>LAMINA ALFAJOR 4 MM 1 X 3 MTS</v>
          </cell>
          <cell r="C903" t="str">
            <v>UND</v>
          </cell>
          <cell r="D903">
            <v>140750</v>
          </cell>
        </row>
        <row r="904">
          <cell r="A904">
            <v>14002</v>
          </cell>
          <cell r="B904" t="str">
            <v>LAMINA ALFAJOR C.12 1.00X 3.00 MTS</v>
          </cell>
          <cell r="C904" t="str">
            <v>UND</v>
          </cell>
          <cell r="D904">
            <v>85070</v>
          </cell>
        </row>
        <row r="905">
          <cell r="A905">
            <v>14003</v>
          </cell>
          <cell r="B905" t="str">
            <v>LAMINA ALFAJOR 4 MM 1 X 6 MTS</v>
          </cell>
          <cell r="C905" t="str">
            <v>UND</v>
          </cell>
          <cell r="D905">
            <v>251220</v>
          </cell>
        </row>
        <row r="906">
          <cell r="A906">
            <v>14004</v>
          </cell>
          <cell r="B906" t="str">
            <v>LAMINA ALFAJOR 1/4" 1 X 6 MTS</v>
          </cell>
          <cell r="C906" t="str">
            <v>UND</v>
          </cell>
          <cell r="D906">
            <v>380154</v>
          </cell>
        </row>
        <row r="907">
          <cell r="A907">
            <v>14008</v>
          </cell>
          <cell r="B907" t="str">
            <v>LAMINA ALFAJOR 1/8" 1.00 X 3.00 MTS</v>
          </cell>
          <cell r="C907" t="str">
            <v>UND</v>
          </cell>
          <cell r="D907">
            <v>103679</v>
          </cell>
        </row>
        <row r="908">
          <cell r="A908">
            <v>14009</v>
          </cell>
          <cell r="B908" t="str">
            <v>LAMINA ALFAJOR 3/16" 1 X 3 MTS</v>
          </cell>
          <cell r="C908" t="str">
            <v>UND</v>
          </cell>
          <cell r="D908">
            <v>151530</v>
          </cell>
        </row>
        <row r="909">
          <cell r="A909">
            <v>14011</v>
          </cell>
          <cell r="B909" t="str">
            <v>LAMINA ALFAJOR 1/4" 1 X 3 MTS</v>
          </cell>
          <cell r="C909" t="str">
            <v>UND</v>
          </cell>
          <cell r="D909">
            <v>195394</v>
          </cell>
        </row>
        <row r="910">
          <cell r="A910">
            <v>18022</v>
          </cell>
          <cell r="B910" t="str">
            <v>KILO LAMINA ALFAJOR 1/8".</v>
          </cell>
          <cell r="C910" t="str">
            <v>KGM</v>
          </cell>
          <cell r="D910">
            <v>1293</v>
          </cell>
        </row>
        <row r="911">
          <cell r="A911">
            <v>18023</v>
          </cell>
          <cell r="B911" t="str">
            <v>KILO LAMINA ALFAJOR 3/16"</v>
          </cell>
          <cell r="C911" t="str">
            <v>KGM</v>
          </cell>
          <cell r="D911">
            <v>1293</v>
          </cell>
        </row>
        <row r="912">
          <cell r="A912">
            <v>18024</v>
          </cell>
          <cell r="B912" t="str">
            <v>KILO LAMINA ALFAJOR 1/4"</v>
          </cell>
          <cell r="C912" t="str">
            <v>KGM</v>
          </cell>
          <cell r="D912">
            <v>1293</v>
          </cell>
        </row>
        <row r="913">
          <cell r="A913">
            <v>18025</v>
          </cell>
          <cell r="B913" t="str">
            <v>KILO LAMINA ALFAJOR C.12</v>
          </cell>
          <cell r="C913" t="str">
            <v>KGM</v>
          </cell>
          <cell r="D913">
            <v>1293</v>
          </cell>
        </row>
        <row r="914">
          <cell r="A914">
            <v>9300</v>
          </cell>
          <cell r="B914" t="str">
            <v>LAMINA FULL HARD 0.50 X 1219 MM BOBI</v>
          </cell>
          <cell r="C914" t="str">
            <v>KGM</v>
          </cell>
          <cell r="D914">
            <v>1866</v>
          </cell>
        </row>
        <row r="915">
          <cell r="A915">
            <v>28001</v>
          </cell>
          <cell r="B915" t="str">
            <v>TUBO CONDUIT NEGRA 1/2" X 3 MTS</v>
          </cell>
          <cell r="C915" t="str">
            <v>UND</v>
          </cell>
          <cell r="D915">
            <v>6339</v>
          </cell>
        </row>
        <row r="916">
          <cell r="A916">
            <v>28002</v>
          </cell>
          <cell r="B916" t="str">
            <v>TUBO CONDUIT NEGRA 3/4" X 3 MTS</v>
          </cell>
          <cell r="C916" t="str">
            <v>UND</v>
          </cell>
          <cell r="D916">
            <v>8124</v>
          </cell>
        </row>
        <row r="917">
          <cell r="A917">
            <v>28003</v>
          </cell>
          <cell r="B917" t="str">
            <v>TUBO CONDUIT NEGRA 1" X 3 MTS</v>
          </cell>
          <cell r="C917" t="str">
            <v>UND</v>
          </cell>
          <cell r="D917">
            <v>12327</v>
          </cell>
        </row>
        <row r="918">
          <cell r="A918">
            <v>28004</v>
          </cell>
          <cell r="B918" t="str">
            <v>TUBO CONDUIT NEGRA 1.1/4" X 3 MTS</v>
          </cell>
          <cell r="C918" t="str">
            <v>UND</v>
          </cell>
          <cell r="D918">
            <v>13433</v>
          </cell>
        </row>
        <row r="919">
          <cell r="A919">
            <v>28005</v>
          </cell>
          <cell r="B919" t="str">
            <v>TUBO CONDUIT NEGRA 1.1/2" X 3 MTS</v>
          </cell>
          <cell r="C919" t="str">
            <v>UND</v>
          </cell>
          <cell r="D919">
            <v>15790</v>
          </cell>
        </row>
        <row r="920">
          <cell r="A920">
            <v>28006</v>
          </cell>
          <cell r="B920" t="str">
            <v>TUBO CONDUIT NEGRA 2" X 3 MTS</v>
          </cell>
          <cell r="C920" t="str">
            <v>UND</v>
          </cell>
          <cell r="D920">
            <v>23117</v>
          </cell>
        </row>
        <row r="921">
          <cell r="A921">
            <v>31609</v>
          </cell>
          <cell r="B921" t="str">
            <v>TUBO CONDUIT GALV. 1/2" LIVIANO</v>
          </cell>
          <cell r="C921" t="str">
            <v>UND</v>
          </cell>
          <cell r="D921">
            <v>8251</v>
          </cell>
        </row>
        <row r="922">
          <cell r="A922">
            <v>31610</v>
          </cell>
          <cell r="B922" t="str">
            <v>TUBO CONDUIT GALV. 3/4" LIVIANO</v>
          </cell>
          <cell r="C922" t="str">
            <v>UND</v>
          </cell>
          <cell r="D922">
            <v>10658</v>
          </cell>
        </row>
        <row r="923">
          <cell r="A923">
            <v>31611</v>
          </cell>
          <cell r="B923" t="str">
            <v>TUBO CONDUIT GALV. 1" LIVIANO</v>
          </cell>
          <cell r="C923" t="str">
            <v>UND</v>
          </cell>
          <cell r="D923">
            <v>16167</v>
          </cell>
        </row>
        <row r="924">
          <cell r="A924">
            <v>31612</v>
          </cell>
          <cell r="B924" t="str">
            <v>TUBO CONDUIT GALV. 1.1/4" LIVIANO</v>
          </cell>
          <cell r="C924" t="str">
            <v>UND</v>
          </cell>
          <cell r="D924">
            <v>17629</v>
          </cell>
        </row>
        <row r="925">
          <cell r="A925">
            <v>31614</v>
          </cell>
          <cell r="B925" t="str">
            <v>TUBO CONDUIT GALV. 1.1/2" LIVIANO</v>
          </cell>
          <cell r="C925" t="str">
            <v>UND</v>
          </cell>
          <cell r="D925">
            <v>20720</v>
          </cell>
        </row>
        <row r="926">
          <cell r="A926">
            <v>31615</v>
          </cell>
          <cell r="B926" t="str">
            <v>TUBO CONDUIT GALV. 2" LIVIANO</v>
          </cell>
          <cell r="C926" t="str">
            <v>UND</v>
          </cell>
          <cell r="D926">
            <v>30338</v>
          </cell>
        </row>
        <row r="927">
          <cell r="A927">
            <v>31710</v>
          </cell>
          <cell r="B927" t="str">
            <v>TUBO CONDUIT GALV. 1/2 PESADO</v>
          </cell>
          <cell r="C927" t="str">
            <v>UND</v>
          </cell>
          <cell r="D927">
            <v>11283</v>
          </cell>
        </row>
        <row r="928">
          <cell r="A928">
            <v>31711</v>
          </cell>
          <cell r="B928" t="str">
            <v>TUBO CONDUIT GALV. 3/4" PESADO</v>
          </cell>
          <cell r="C928" t="str">
            <v>UND</v>
          </cell>
          <cell r="D928">
            <v>14614</v>
          </cell>
        </row>
        <row r="929">
          <cell r="A929">
            <v>31712</v>
          </cell>
          <cell r="B929" t="str">
            <v>TUBO CONDUIT GALV. 1" PESADO</v>
          </cell>
          <cell r="C929" t="str">
            <v>UND</v>
          </cell>
          <cell r="D929">
            <v>18676</v>
          </cell>
        </row>
        <row r="930">
          <cell r="A930">
            <v>31713</v>
          </cell>
          <cell r="B930" t="str">
            <v>TUBO CONDUIT GALV. 1.1/4" PESADO</v>
          </cell>
          <cell r="C930" t="str">
            <v>UND</v>
          </cell>
          <cell r="D930">
            <v>24098</v>
          </cell>
        </row>
        <row r="931">
          <cell r="A931">
            <v>31714</v>
          </cell>
          <cell r="B931" t="str">
            <v>TUBO CONDUIT GALV. 1.1/2" PESADO</v>
          </cell>
          <cell r="C931" t="str">
            <v>UND</v>
          </cell>
          <cell r="D931">
            <v>30007</v>
          </cell>
        </row>
        <row r="932">
          <cell r="A932">
            <v>31715</v>
          </cell>
          <cell r="B932" t="str">
            <v>TUBO CONDUIT GALV. 2" PESADO</v>
          </cell>
          <cell r="C932" t="str">
            <v>UND</v>
          </cell>
          <cell r="D932">
            <v>40505</v>
          </cell>
        </row>
        <row r="933">
          <cell r="A933">
            <v>31716</v>
          </cell>
          <cell r="B933" t="str">
            <v>TUBO CONDUIT GALV. 2.1/2" PESADO</v>
          </cell>
          <cell r="C933" t="str">
            <v>UND</v>
          </cell>
          <cell r="D933">
            <v>75977</v>
          </cell>
        </row>
        <row r="934">
          <cell r="A934">
            <v>31717</v>
          </cell>
          <cell r="B934" t="str">
            <v>TUBO CONDUIT GALV. 3" PESADO</v>
          </cell>
          <cell r="C934" t="str">
            <v>UND</v>
          </cell>
          <cell r="D934">
            <v>93613</v>
          </cell>
        </row>
        <row r="935">
          <cell r="A935">
            <v>31718</v>
          </cell>
          <cell r="B935" t="str">
            <v>TUBO CONDUIT GALV. 4" PESADO</v>
          </cell>
          <cell r="C935" t="str">
            <v>UND</v>
          </cell>
          <cell r="D935">
            <v>121983</v>
          </cell>
        </row>
        <row r="936">
          <cell r="A936">
            <v>31900</v>
          </cell>
          <cell r="B936" t="str">
            <v>TUBERIA SICOND DE 3/4" EN 3 MTS</v>
          </cell>
          <cell r="C936" t="str">
            <v>UND</v>
          </cell>
          <cell r="D936">
            <v>12365</v>
          </cell>
        </row>
        <row r="937">
          <cell r="A937">
            <v>31902</v>
          </cell>
          <cell r="B937" t="str">
            <v>TUBERIA SICOND DE 1" EN 3 MTS</v>
          </cell>
          <cell r="C937" t="str">
            <v>UND</v>
          </cell>
          <cell r="D937">
            <v>17394</v>
          </cell>
        </row>
        <row r="938">
          <cell r="A938">
            <v>31903</v>
          </cell>
          <cell r="B938" t="str">
            <v>TUBERIA SICOND DE 1.1/2" X 3 MTS</v>
          </cell>
          <cell r="C938" t="str">
            <v>UND</v>
          </cell>
          <cell r="D938">
            <v>27949</v>
          </cell>
        </row>
        <row r="939">
          <cell r="A939">
            <v>31904</v>
          </cell>
          <cell r="B939" t="str">
            <v>TUBERIA SICOND DE 2" EN 3 MTS</v>
          </cell>
          <cell r="C939" t="str">
            <v>UND</v>
          </cell>
          <cell r="D939">
            <v>37726</v>
          </cell>
        </row>
        <row r="940">
          <cell r="A940">
            <v>31906</v>
          </cell>
          <cell r="B940" t="str">
            <v>TUBERIA SICOND DE 3" EN 3 MTS</v>
          </cell>
          <cell r="C940" t="str">
            <v>UND</v>
          </cell>
          <cell r="D940">
            <v>75910</v>
          </cell>
        </row>
        <row r="941">
          <cell r="A941">
            <v>31907</v>
          </cell>
          <cell r="B941" t="str">
            <v>TUBERIA SICOND DE 4" EN 3 MTS</v>
          </cell>
          <cell r="C941" t="str">
            <v>UND</v>
          </cell>
          <cell r="D941">
            <v>101198</v>
          </cell>
        </row>
        <row r="942">
          <cell r="A942">
            <v>42001</v>
          </cell>
          <cell r="B942" t="str">
            <v>TUBO EMT GALV. 1/2" X 3 MTS</v>
          </cell>
          <cell r="C942" t="str">
            <v>UND</v>
          </cell>
          <cell r="D942">
            <v>4150</v>
          </cell>
        </row>
        <row r="943">
          <cell r="A943">
            <v>42002</v>
          </cell>
          <cell r="B943" t="str">
            <v>TUBO EMT GALV. 3/4" X 3 MTS</v>
          </cell>
          <cell r="C943" t="str">
            <v>UND</v>
          </cell>
          <cell r="D943">
            <v>5834</v>
          </cell>
        </row>
        <row r="944">
          <cell r="A944">
            <v>42003</v>
          </cell>
          <cell r="B944" t="str">
            <v>TUBO EMT GALV. 1" X 3 MTS</v>
          </cell>
          <cell r="C944" t="str">
            <v>UND</v>
          </cell>
          <cell r="D944">
            <v>8863</v>
          </cell>
        </row>
        <row r="945">
          <cell r="A945">
            <v>42004</v>
          </cell>
          <cell r="B945" t="str">
            <v>TUBO EMT GALV. 1.1/4" X 3 MTS</v>
          </cell>
          <cell r="C945" t="str">
            <v>UND</v>
          </cell>
          <cell r="D945">
            <v>14322</v>
          </cell>
        </row>
        <row r="946">
          <cell r="A946">
            <v>42005</v>
          </cell>
          <cell r="B946" t="str">
            <v>TUBO EMT GALV. 1.1/2" X 3 MTS</v>
          </cell>
          <cell r="C946" t="str">
            <v>UND</v>
          </cell>
          <cell r="D946">
            <v>16591</v>
          </cell>
        </row>
        <row r="947">
          <cell r="A947">
            <v>42006</v>
          </cell>
          <cell r="B947" t="str">
            <v>TUBO EMT GALV. 2" X 3 MTS</v>
          </cell>
          <cell r="C947" t="str">
            <v>UND</v>
          </cell>
          <cell r="D947">
            <v>21102</v>
          </cell>
        </row>
        <row r="948">
          <cell r="A948">
            <v>42007</v>
          </cell>
          <cell r="B948" t="str">
            <v>TUBO EMT GALV. 2.1/2" X 3 MTS</v>
          </cell>
          <cell r="C948" t="str">
            <v>UND</v>
          </cell>
          <cell r="D948">
            <v>27867</v>
          </cell>
        </row>
        <row r="949">
          <cell r="A949">
            <v>42008</v>
          </cell>
          <cell r="B949" t="str">
            <v>TUBO EMT GALV. 3" X 3 MTS</v>
          </cell>
          <cell r="C949" t="str">
            <v>UND</v>
          </cell>
          <cell r="D949">
            <v>34250</v>
          </cell>
        </row>
        <row r="950">
          <cell r="A950">
            <v>42009</v>
          </cell>
          <cell r="B950" t="str">
            <v>TUBO EMT GALV. 4" X 3 MTS</v>
          </cell>
          <cell r="C950" t="str">
            <v>UND</v>
          </cell>
          <cell r="D950">
            <v>50187</v>
          </cell>
        </row>
        <row r="951">
          <cell r="A951">
            <v>43001</v>
          </cell>
          <cell r="B951" t="str">
            <v>ENTRADA A CAJA EMT 1/2"</v>
          </cell>
          <cell r="C951" t="str">
            <v>UND</v>
          </cell>
          <cell r="D951">
            <v>295</v>
          </cell>
        </row>
        <row r="952">
          <cell r="A952">
            <v>43002</v>
          </cell>
          <cell r="B952" t="str">
            <v>ENTRADA A CAJA EMT 3/4"</v>
          </cell>
          <cell r="C952" t="str">
            <v>UND</v>
          </cell>
          <cell r="D952">
            <v>519</v>
          </cell>
        </row>
        <row r="953">
          <cell r="A953">
            <v>43003</v>
          </cell>
          <cell r="B953" t="str">
            <v>ENTRADA A CAJA EMT 1"</v>
          </cell>
          <cell r="C953" t="str">
            <v>UND</v>
          </cell>
          <cell r="D953">
            <v>754</v>
          </cell>
        </row>
        <row r="954">
          <cell r="A954">
            <v>43004</v>
          </cell>
          <cell r="B954" t="str">
            <v>UNION EMT 1/2"</v>
          </cell>
          <cell r="C954" t="str">
            <v>UND</v>
          </cell>
          <cell r="D954">
            <v>366</v>
          </cell>
        </row>
        <row r="955">
          <cell r="A955">
            <v>43005</v>
          </cell>
          <cell r="B955" t="str">
            <v>UNION EMT 3/4"</v>
          </cell>
          <cell r="C955" t="str">
            <v>UND</v>
          </cell>
          <cell r="D955">
            <v>592</v>
          </cell>
        </row>
        <row r="956">
          <cell r="A956">
            <v>43006</v>
          </cell>
          <cell r="B956" t="str">
            <v>UNION EMT 1"</v>
          </cell>
          <cell r="C956" t="str">
            <v>UND</v>
          </cell>
          <cell r="D956">
            <v>1141</v>
          </cell>
        </row>
        <row r="957">
          <cell r="A957">
            <v>43007</v>
          </cell>
          <cell r="B957" t="str">
            <v>UNION EMT 1 1/4"</v>
          </cell>
          <cell r="C957" t="str">
            <v>UND</v>
          </cell>
          <cell r="D957">
            <v>1598</v>
          </cell>
        </row>
        <row r="958">
          <cell r="A958">
            <v>43008</v>
          </cell>
          <cell r="B958" t="str">
            <v>UNION EMT 1 1/2"</v>
          </cell>
          <cell r="C958" t="str">
            <v>UND</v>
          </cell>
          <cell r="D958">
            <v>2932</v>
          </cell>
        </row>
        <row r="959">
          <cell r="A959">
            <v>43009</v>
          </cell>
          <cell r="B959" t="str">
            <v>CURVAS ACOPLE SENCILLO EMT 1/2"</v>
          </cell>
          <cell r="C959" t="str">
            <v>UND</v>
          </cell>
          <cell r="D959">
            <v>649</v>
          </cell>
        </row>
        <row r="960">
          <cell r="A960">
            <v>43010</v>
          </cell>
          <cell r="B960" t="str">
            <v>CURVAS ACOPLE SENCILLO EMT 3/4"</v>
          </cell>
          <cell r="C960" t="str">
            <v>UND</v>
          </cell>
          <cell r="D960">
            <v>738</v>
          </cell>
        </row>
        <row r="961">
          <cell r="A961">
            <v>43011</v>
          </cell>
          <cell r="B961" t="str">
            <v>CURVAS ACOPLE SENCILLO EMT 1"</v>
          </cell>
          <cell r="C961" t="str">
            <v>UND</v>
          </cell>
          <cell r="D961">
            <v>2065</v>
          </cell>
        </row>
        <row r="962">
          <cell r="A962">
            <v>43012</v>
          </cell>
          <cell r="B962" t="str">
            <v>CURVAS ACOPLE SENCILLO EMT 1 1/4"</v>
          </cell>
          <cell r="C962" t="str">
            <v>UND</v>
          </cell>
          <cell r="D962">
            <v>4071</v>
          </cell>
        </row>
        <row r="963">
          <cell r="A963">
            <v>43013</v>
          </cell>
          <cell r="B963" t="str">
            <v>CURVAS ACOPLE SENCILLO EMT 1 1/2"</v>
          </cell>
          <cell r="C963" t="str">
            <v>UND</v>
          </cell>
          <cell r="D963">
            <v>5429</v>
          </cell>
        </row>
        <row r="964">
          <cell r="A964">
            <v>43014</v>
          </cell>
          <cell r="B964" t="str">
            <v>UNION EMT 2"</v>
          </cell>
          <cell r="C964" t="str">
            <v>UND</v>
          </cell>
          <cell r="D964">
            <v>3230</v>
          </cell>
        </row>
        <row r="965">
          <cell r="A965">
            <v>43015</v>
          </cell>
          <cell r="B965" t="str">
            <v>UNION EMT 2.1/2"</v>
          </cell>
          <cell r="C965" t="str">
            <v>UND</v>
          </cell>
          <cell r="D965">
            <v>7033</v>
          </cell>
        </row>
        <row r="966">
          <cell r="A966">
            <v>43016</v>
          </cell>
          <cell r="B966" t="str">
            <v>UNION EMT 3"</v>
          </cell>
          <cell r="C966" t="str">
            <v>UND</v>
          </cell>
          <cell r="D966">
            <v>8660</v>
          </cell>
        </row>
        <row r="967">
          <cell r="A967">
            <v>43017</v>
          </cell>
          <cell r="B967" t="str">
            <v>UNION EMT 4"</v>
          </cell>
          <cell r="C967" t="str">
            <v>UND</v>
          </cell>
          <cell r="D967">
            <v>13743</v>
          </cell>
        </row>
        <row r="968">
          <cell r="A968">
            <v>43018</v>
          </cell>
          <cell r="B968" t="str">
            <v>ENTRADA A CAJA EMT 1.1/4"</v>
          </cell>
          <cell r="C968" t="str">
            <v>UND</v>
          </cell>
          <cell r="D968">
            <v>1630</v>
          </cell>
        </row>
        <row r="969">
          <cell r="A969">
            <v>43019</v>
          </cell>
          <cell r="B969" t="str">
            <v>ENTRADA A CAJA EMT 1.1/2"</v>
          </cell>
          <cell r="C969" t="str">
            <v>UND</v>
          </cell>
          <cell r="D969">
            <v>2264</v>
          </cell>
        </row>
        <row r="970">
          <cell r="A970">
            <v>43020</v>
          </cell>
          <cell r="B970" t="str">
            <v>ENTRADA A CAJA EMT 2"</v>
          </cell>
          <cell r="C970" t="str">
            <v>UND</v>
          </cell>
          <cell r="D970">
            <v>3066</v>
          </cell>
        </row>
        <row r="971">
          <cell r="A971">
            <v>43021</v>
          </cell>
          <cell r="B971" t="str">
            <v>ENTRADA A CAJA EMT 2.1/2"</v>
          </cell>
          <cell r="C971" t="str">
            <v>UND</v>
          </cell>
          <cell r="D971">
            <v>6410</v>
          </cell>
        </row>
        <row r="972">
          <cell r="A972">
            <v>43022</v>
          </cell>
          <cell r="B972" t="str">
            <v>ENTRADA A CAJA EMT 3"</v>
          </cell>
          <cell r="C972" t="str">
            <v>UND</v>
          </cell>
          <cell r="D972">
            <v>9621</v>
          </cell>
        </row>
        <row r="973">
          <cell r="A973">
            <v>43023</v>
          </cell>
          <cell r="B973" t="str">
            <v>ENTRADA A CAJA EMT 4"</v>
          </cell>
          <cell r="C973" t="str">
            <v>UND</v>
          </cell>
          <cell r="D973">
            <v>14619</v>
          </cell>
        </row>
        <row r="974">
          <cell r="A974">
            <v>29001</v>
          </cell>
          <cell r="B974" t="str">
            <v>TUBO GALV C.14 RED 1.9 X 5.40 MTS</v>
          </cell>
          <cell r="C974" t="str">
            <v>UND</v>
          </cell>
          <cell r="D974">
            <v>38553</v>
          </cell>
        </row>
        <row r="975">
          <cell r="A975">
            <v>29002</v>
          </cell>
          <cell r="B975" t="str">
            <v>TUBO GALV CALIENTE 1.9 C.14 X6 MTS</v>
          </cell>
          <cell r="C975" t="str">
            <v>UND</v>
          </cell>
          <cell r="D975">
            <v>42837</v>
          </cell>
        </row>
        <row r="976">
          <cell r="A976">
            <v>29003</v>
          </cell>
          <cell r="B976" t="str">
            <v>POSTE GALV 1.9" C.14 X 2.70 MTS (TAP</v>
          </cell>
          <cell r="C976" t="str">
            <v>UND</v>
          </cell>
          <cell r="D976">
            <v>14011</v>
          </cell>
        </row>
        <row r="977">
          <cell r="A977">
            <v>29004</v>
          </cell>
          <cell r="B977" t="str">
            <v>TUBO GALV CALIENTE 2.36 C.14 X 6 MTS</v>
          </cell>
          <cell r="C977" t="str">
            <v>UND</v>
          </cell>
          <cell r="D977">
            <v>53673</v>
          </cell>
        </row>
        <row r="978">
          <cell r="A978">
            <v>29005</v>
          </cell>
          <cell r="B978" t="str">
            <v>TUBO GALV CALIENTE 1.9 C.16 X 6 MTS</v>
          </cell>
          <cell r="C978" t="str">
            <v>UND</v>
          </cell>
          <cell r="D978">
            <v>27573</v>
          </cell>
        </row>
        <row r="979">
          <cell r="A979">
            <v>29006</v>
          </cell>
          <cell r="B979" t="str">
            <v>TUBO GALV CALIENTE 2.36 C.16 X 6 MTS</v>
          </cell>
          <cell r="C979" t="str">
            <v>UND</v>
          </cell>
          <cell r="D979">
            <v>34451</v>
          </cell>
        </row>
        <row r="980">
          <cell r="A980">
            <v>29007</v>
          </cell>
          <cell r="B980" t="str">
            <v>POSTE GALV 1.9 C.16 X 2.70 MTS (TAPO</v>
          </cell>
          <cell r="C980" t="str">
            <v>UND</v>
          </cell>
          <cell r="D980">
            <v>11814</v>
          </cell>
        </row>
        <row r="981">
          <cell r="A981">
            <v>29008</v>
          </cell>
          <cell r="B981" t="str">
            <v>TUBO GALV CALIENTE 1.66 C.16 X 6 MTS</v>
          </cell>
          <cell r="C981" t="str">
            <v>UND</v>
          </cell>
          <cell r="D981">
            <v>24019</v>
          </cell>
        </row>
        <row r="982">
          <cell r="A982">
            <v>29009</v>
          </cell>
          <cell r="B982" t="str">
            <v>TUBO GALV CALIENTE 1.9 C.16 X 5.40 M</v>
          </cell>
          <cell r="C982" t="str">
            <v>UND</v>
          </cell>
          <cell r="D982">
            <v>24816</v>
          </cell>
        </row>
        <row r="983">
          <cell r="A983">
            <v>29010</v>
          </cell>
          <cell r="B983" t="str">
            <v>TUBO GALV CALIENTE 2.36 C.14 X 5.40</v>
          </cell>
          <cell r="C983" t="str">
            <v>UND</v>
          </cell>
          <cell r="D983">
            <v>48306</v>
          </cell>
        </row>
        <row r="984">
          <cell r="A984">
            <v>29011</v>
          </cell>
          <cell r="B984" t="str">
            <v>TUBO GALV FRIO 1.9 C.16 X 6MTS</v>
          </cell>
          <cell r="C984" t="str">
            <v>UND</v>
          </cell>
          <cell r="D984">
            <v>25238</v>
          </cell>
        </row>
        <row r="985">
          <cell r="A985">
            <v>29012</v>
          </cell>
          <cell r="B985" t="str">
            <v>TUBO GALV FRIO 1.9 C.14 X 6MTS</v>
          </cell>
          <cell r="C985" t="str">
            <v>UND</v>
          </cell>
          <cell r="D985">
            <v>30049</v>
          </cell>
        </row>
        <row r="986">
          <cell r="A986">
            <v>29013</v>
          </cell>
          <cell r="B986" t="str">
            <v>TUBO GALV FRIO 2.36 C.16 X 6MTS</v>
          </cell>
          <cell r="C986" t="str">
            <v>UND</v>
          </cell>
          <cell r="D986">
            <v>31523</v>
          </cell>
        </row>
        <row r="987">
          <cell r="A987">
            <v>29014</v>
          </cell>
          <cell r="B987" t="str">
            <v>TUBO GALV FRIO 2.36 C.14 X 6MTS</v>
          </cell>
          <cell r="C987" t="str">
            <v>UND</v>
          </cell>
          <cell r="D987">
            <v>38037</v>
          </cell>
        </row>
        <row r="988">
          <cell r="A988">
            <v>29015</v>
          </cell>
          <cell r="B988" t="str">
            <v>TUBO GALV CALIENTE 3" X 2.3 MM X 6 M</v>
          </cell>
          <cell r="C988" t="str">
            <v>UND</v>
          </cell>
          <cell r="D988">
            <v>93737</v>
          </cell>
        </row>
        <row r="989">
          <cell r="A989">
            <v>29018</v>
          </cell>
          <cell r="B989" t="str">
            <v>TUBO GALV. C.14 X 1.66 X 6 MTS</v>
          </cell>
          <cell r="C989" t="str">
            <v>UND</v>
          </cell>
          <cell r="D989">
            <v>37221</v>
          </cell>
        </row>
        <row r="990">
          <cell r="A990">
            <v>29019</v>
          </cell>
          <cell r="B990" t="str">
            <v>TUBO GALV. C.16 X 1.315 X 6 MTS</v>
          </cell>
          <cell r="C990" t="str">
            <v>UND</v>
          </cell>
          <cell r="D990">
            <v>19764</v>
          </cell>
        </row>
        <row r="991">
          <cell r="A991">
            <v>30000</v>
          </cell>
          <cell r="B991" t="str">
            <v>TUBO GALVANIZADO 1/4" X 6MTS</v>
          </cell>
          <cell r="C991" t="str">
            <v>UND</v>
          </cell>
          <cell r="D991">
            <v>16326</v>
          </cell>
        </row>
        <row r="992">
          <cell r="A992">
            <v>30001</v>
          </cell>
          <cell r="B992" t="str">
            <v>TUBO GALVANIZADO 3/8" X 6MTS</v>
          </cell>
          <cell r="C992" t="str">
            <v>UND</v>
          </cell>
          <cell r="D992">
            <v>16405</v>
          </cell>
        </row>
        <row r="993">
          <cell r="A993">
            <v>30002</v>
          </cell>
          <cell r="B993" t="str">
            <v>TUBO GALVANIZADO 1/2" X 6 MTS</v>
          </cell>
          <cell r="C993" t="str">
            <v>UND</v>
          </cell>
          <cell r="D993">
            <v>18240</v>
          </cell>
        </row>
        <row r="994">
          <cell r="A994">
            <v>30003</v>
          </cell>
          <cell r="B994" t="str">
            <v>TUBO GALVANIZADO 3/4" X 6 MTS</v>
          </cell>
          <cell r="C994" t="str">
            <v>UND</v>
          </cell>
          <cell r="D994">
            <v>23525</v>
          </cell>
        </row>
        <row r="995">
          <cell r="A995">
            <v>30004</v>
          </cell>
          <cell r="B995" t="str">
            <v>TUBO GALVANIZADO 1" X 6 MTS</v>
          </cell>
          <cell r="C995" t="str">
            <v>UND</v>
          </cell>
          <cell r="D995">
            <v>38579</v>
          </cell>
        </row>
        <row r="996">
          <cell r="A996">
            <v>30005</v>
          </cell>
          <cell r="B996" t="str">
            <v>TUBO GALVANIZADO 1.1/4" X 6MTS</v>
          </cell>
          <cell r="C996" t="str">
            <v>UND</v>
          </cell>
          <cell r="D996">
            <v>48447</v>
          </cell>
        </row>
        <row r="997">
          <cell r="A997">
            <v>30006</v>
          </cell>
          <cell r="B997" t="str">
            <v>TUBO GALVANIZADO 1.1/2" X 6MTS</v>
          </cell>
          <cell r="C997" t="str">
            <v>UND</v>
          </cell>
          <cell r="D997">
            <v>62419</v>
          </cell>
        </row>
        <row r="998">
          <cell r="A998">
            <v>30007</v>
          </cell>
          <cell r="B998" t="str">
            <v>TUBO GALVANIZADO 2" X 6 MTS</v>
          </cell>
          <cell r="C998" t="str">
            <v>UND</v>
          </cell>
          <cell r="D998">
            <v>77490</v>
          </cell>
        </row>
        <row r="999">
          <cell r="A999">
            <v>30008</v>
          </cell>
          <cell r="B999" t="str">
            <v>TUBO GALVANIZADO 2.1/2" X 6 MTS</v>
          </cell>
          <cell r="C999" t="str">
            <v>UND</v>
          </cell>
          <cell r="D999">
            <v>123750</v>
          </cell>
        </row>
        <row r="1000">
          <cell r="A1000">
            <v>30009</v>
          </cell>
          <cell r="B1000" t="str">
            <v>TUBO GALVANIZADO 3" X 6 MTS</v>
          </cell>
          <cell r="C1000" t="str">
            <v>UND</v>
          </cell>
          <cell r="D1000">
            <v>150972</v>
          </cell>
        </row>
        <row r="1001">
          <cell r="A1001">
            <v>30010</v>
          </cell>
          <cell r="B1001" t="str">
            <v>TUBO GALVANIZADO 4" X 6 MTS</v>
          </cell>
          <cell r="C1001" t="str">
            <v>UND</v>
          </cell>
          <cell r="D1001">
            <v>206107</v>
          </cell>
        </row>
        <row r="1002">
          <cell r="A1002">
            <v>30011</v>
          </cell>
          <cell r="B1002" t="str">
            <v>TUBO GALVANIZADO 1/2" X 6 MTS (PESAD</v>
          </cell>
          <cell r="C1002" t="str">
            <v>UND</v>
          </cell>
          <cell r="D1002">
            <v>20213</v>
          </cell>
        </row>
        <row r="1003">
          <cell r="A1003">
            <v>31001</v>
          </cell>
          <cell r="B1003" t="str">
            <v>TUBO NEGRO 3/8" X 6 MTS ESP 1.8MM</v>
          </cell>
          <cell r="C1003" t="str">
            <v>UND</v>
          </cell>
          <cell r="D1003">
            <v>8233</v>
          </cell>
        </row>
        <row r="1004">
          <cell r="A1004">
            <v>31002</v>
          </cell>
          <cell r="B1004" t="str">
            <v>TUBO NEGRO 1/2" X 6 MTS ESP 1.9 MM</v>
          </cell>
          <cell r="C1004" t="str">
            <v>UND</v>
          </cell>
          <cell r="D1004">
            <v>9616</v>
          </cell>
        </row>
        <row r="1005">
          <cell r="A1005">
            <v>31003</v>
          </cell>
          <cell r="B1005" t="str">
            <v>TUBO NEGRO 3/4" X 6 MTS ESP 1.9 MM</v>
          </cell>
          <cell r="C1005" t="str">
            <v>UND</v>
          </cell>
          <cell r="D1005">
            <v>12384</v>
          </cell>
        </row>
        <row r="1006">
          <cell r="A1006">
            <v>31004</v>
          </cell>
          <cell r="B1006" t="str">
            <v>TUBO NEGRO 1" X 6 MTS ESP 2.5 MM</v>
          </cell>
          <cell r="C1006" t="str">
            <v>UND</v>
          </cell>
          <cell r="D1006">
            <v>20340</v>
          </cell>
        </row>
        <row r="1007">
          <cell r="A1007">
            <v>31005</v>
          </cell>
          <cell r="B1007" t="str">
            <v>TUBO NEGRO 1.1/4" X 6 MTS ESP 2.5 MM</v>
          </cell>
          <cell r="C1007" t="str">
            <v>UND</v>
          </cell>
          <cell r="D1007">
            <v>26199</v>
          </cell>
        </row>
        <row r="1008">
          <cell r="A1008">
            <v>31006</v>
          </cell>
          <cell r="B1008" t="str">
            <v>TUBO NEGRO 1.1/2" X 6 MTS ESP 2.77 M</v>
          </cell>
          <cell r="C1008" t="str">
            <v>UND</v>
          </cell>
          <cell r="D1008">
            <v>38482</v>
          </cell>
        </row>
        <row r="1009">
          <cell r="A1009">
            <v>31007</v>
          </cell>
          <cell r="B1009" t="str">
            <v>TUBO NEGRO 2" X 6 MTS ESP 2.77 MM</v>
          </cell>
          <cell r="C1009" t="str">
            <v>UND</v>
          </cell>
          <cell r="D1009">
            <v>49719</v>
          </cell>
        </row>
        <row r="1010">
          <cell r="A1010">
            <v>31008</v>
          </cell>
          <cell r="B1010" t="str">
            <v>TUBO NEGRO 2.1/2" X 6 MTS ESP 3.17 M</v>
          </cell>
          <cell r="C1010" t="str">
            <v>UND</v>
          </cell>
          <cell r="D1010">
            <v>69951</v>
          </cell>
        </row>
        <row r="1011">
          <cell r="A1011">
            <v>31009</v>
          </cell>
          <cell r="B1011" t="str">
            <v>TUBO NEGRO 3" X 6 MTS ESP 3.17 MM</v>
          </cell>
          <cell r="C1011" t="str">
            <v>UND</v>
          </cell>
          <cell r="D1011">
            <v>85985</v>
          </cell>
        </row>
        <row r="1012">
          <cell r="A1012">
            <v>31010</v>
          </cell>
          <cell r="B1012" t="str">
            <v>TUBO NEGRO 3" X 6 MTS ESP 2.5 MM</v>
          </cell>
          <cell r="C1012" t="str">
            <v>UND</v>
          </cell>
          <cell r="D1012">
            <v>58929</v>
          </cell>
        </row>
        <row r="1013">
          <cell r="A1013">
            <v>31011</v>
          </cell>
          <cell r="B1013" t="str">
            <v>TUBO NEGRO 4" X 6 MTS ESP 3.5 MM</v>
          </cell>
          <cell r="C1013" t="str">
            <v>UND</v>
          </cell>
          <cell r="D1013">
            <v>117676</v>
          </cell>
        </row>
        <row r="1014">
          <cell r="A1014">
            <v>31012</v>
          </cell>
          <cell r="B1014" t="str">
            <v>TUBO NEGRO 1/4" X 6 MTS</v>
          </cell>
          <cell r="C1014" t="str">
            <v>UND</v>
          </cell>
          <cell r="D1014">
            <v>9162</v>
          </cell>
        </row>
        <row r="1015">
          <cell r="A1015">
            <v>31018</v>
          </cell>
          <cell r="B1015" t="str">
            <v>TUBO NEGRO LIVIANO DE 1"ESP 1.9MMX6M</v>
          </cell>
          <cell r="C1015" t="str">
            <v>UND</v>
          </cell>
          <cell r="D1015">
            <v>16112</v>
          </cell>
        </row>
        <row r="1016">
          <cell r="A1016">
            <v>31019</v>
          </cell>
          <cell r="B1016" t="str">
            <v>TUBO NEGRO LIVIANO 1.1/4" ESP 1.9 MM</v>
          </cell>
          <cell r="C1016" t="str">
            <v>UND</v>
          </cell>
          <cell r="D1016">
            <v>20597</v>
          </cell>
        </row>
        <row r="1017">
          <cell r="A1017">
            <v>31020</v>
          </cell>
          <cell r="B1017" t="str">
            <v>TUBO NEGRO LIVIANO 1.1/2" ESP 1.9 MM</v>
          </cell>
          <cell r="C1017" t="str">
            <v>UND</v>
          </cell>
          <cell r="D1017">
            <v>23715</v>
          </cell>
        </row>
        <row r="1018">
          <cell r="A1018">
            <v>31021</v>
          </cell>
          <cell r="B1018" t="str">
            <v>TUBO NEGRO LIVIANO 2" ESP 1.9 MM X 6</v>
          </cell>
          <cell r="C1018" t="str">
            <v>UND</v>
          </cell>
          <cell r="D1018">
            <v>29691</v>
          </cell>
        </row>
        <row r="1019">
          <cell r="A1019">
            <v>31025</v>
          </cell>
          <cell r="B1019" t="str">
            <v>TUBO NEGRO LIVIANO 2" ESP 2.3 MM X 6</v>
          </cell>
          <cell r="C1019" t="str">
            <v>UND</v>
          </cell>
          <cell r="D1019">
            <v>35395</v>
          </cell>
        </row>
        <row r="1020">
          <cell r="A1020">
            <v>31026</v>
          </cell>
          <cell r="B1020" t="str">
            <v>TUBO NEGRO LIV 2 1/2 ESP 2.5 MM</v>
          </cell>
          <cell r="C1020" t="str">
            <v>UND</v>
          </cell>
          <cell r="D1020">
            <v>48037</v>
          </cell>
        </row>
        <row r="1021">
          <cell r="A1021">
            <v>31031</v>
          </cell>
          <cell r="B1021" t="str">
            <v>TUBO NEGRO LIVIANO 2.1/2 ESP 2.3 MM</v>
          </cell>
          <cell r="C1021" t="str">
            <v>UND</v>
          </cell>
          <cell r="D1021">
            <v>44244</v>
          </cell>
        </row>
        <row r="1022">
          <cell r="A1022">
            <v>31032</v>
          </cell>
          <cell r="B1022" t="str">
            <v>TUBO NEGRO LIVIANO 3" ESP 2.3 MM X 6</v>
          </cell>
          <cell r="C1022" t="str">
            <v>UND</v>
          </cell>
          <cell r="D1022">
            <v>54246</v>
          </cell>
        </row>
        <row r="1023">
          <cell r="A1023">
            <v>31033</v>
          </cell>
          <cell r="B1023" t="str">
            <v>TUBO NEGRO LIVIANO 4" ESP 2.3 MM X 6</v>
          </cell>
          <cell r="C1023" t="str">
            <v>UND</v>
          </cell>
          <cell r="D1023">
            <v>70181</v>
          </cell>
        </row>
        <row r="1024">
          <cell r="A1024">
            <v>31034</v>
          </cell>
          <cell r="B1024" t="str">
            <v>TUBO NEGRO LIVIANO 1.1/2" X 2.3MM X</v>
          </cell>
          <cell r="C1024" t="str">
            <v>UND</v>
          </cell>
          <cell r="D1024">
            <v>4665</v>
          </cell>
        </row>
        <row r="1025">
          <cell r="A1025">
            <v>31035</v>
          </cell>
          <cell r="B1025" t="str">
            <v>TUBO NEGRO LIVIANO 1.1/2" X 2.3MM X</v>
          </cell>
          <cell r="C1025" t="str">
            <v>UND</v>
          </cell>
          <cell r="D1025">
            <v>28774</v>
          </cell>
        </row>
        <row r="1026">
          <cell r="A1026">
            <v>30012</v>
          </cell>
          <cell r="B1026" t="str">
            <v>TUBO SCHEDULE 40 GALV. 1/2"</v>
          </cell>
          <cell r="C1026" t="str">
            <v>UND</v>
          </cell>
          <cell r="D1026">
            <v>26077</v>
          </cell>
        </row>
        <row r="1027">
          <cell r="A1027">
            <v>30013</v>
          </cell>
          <cell r="B1027" t="str">
            <v>TUBO SCHEDULE 40 GALV. 3/4"</v>
          </cell>
          <cell r="C1027" t="str">
            <v>UND</v>
          </cell>
          <cell r="D1027">
            <v>34567</v>
          </cell>
        </row>
        <row r="1028">
          <cell r="A1028">
            <v>30014</v>
          </cell>
          <cell r="B1028" t="str">
            <v>TUBO SCHEDULE 40 GALV. 1"</v>
          </cell>
          <cell r="C1028" t="str">
            <v>UND</v>
          </cell>
          <cell r="D1028">
            <v>50817</v>
          </cell>
        </row>
        <row r="1029">
          <cell r="A1029">
            <v>30015</v>
          </cell>
          <cell r="B1029" t="str">
            <v>TUBO SCHEDULE 40 GALV. 1"1/4"</v>
          </cell>
          <cell r="C1029" t="str">
            <v>UND</v>
          </cell>
          <cell r="D1029">
            <v>68589</v>
          </cell>
        </row>
        <row r="1030">
          <cell r="A1030">
            <v>30016</v>
          </cell>
          <cell r="B1030" t="str">
            <v>TUBO SCHEDULE 40 GALV. 1 1/2"</v>
          </cell>
          <cell r="C1030" t="str">
            <v>UND</v>
          </cell>
          <cell r="D1030">
            <v>81869</v>
          </cell>
        </row>
        <row r="1031">
          <cell r="A1031">
            <v>30017</v>
          </cell>
          <cell r="B1031" t="str">
            <v>TUBO SCHEDULE 40 GALV. 2"</v>
          </cell>
          <cell r="C1031" t="str">
            <v>UND</v>
          </cell>
          <cell r="D1031">
            <v>109702</v>
          </cell>
        </row>
        <row r="1032">
          <cell r="A1032">
            <v>30018</v>
          </cell>
          <cell r="B1032" t="str">
            <v>TUBO SCHEDULE  40  GALVAN.   2.1/2"</v>
          </cell>
          <cell r="C1032" t="str">
            <v>UND</v>
          </cell>
          <cell r="D1032">
            <v>162662</v>
          </cell>
        </row>
        <row r="1033">
          <cell r="A1033">
            <v>31100</v>
          </cell>
          <cell r="B1033" t="str">
            <v>TUBO SCHEDULE 40 NEGRO 1/2"</v>
          </cell>
          <cell r="C1033" t="str">
            <v>UND</v>
          </cell>
          <cell r="D1033">
            <v>15334</v>
          </cell>
        </row>
        <row r="1034">
          <cell r="A1034">
            <v>31102</v>
          </cell>
          <cell r="B1034" t="str">
            <v>TUBO SCHEDULE 40 NEGRO 3/4"</v>
          </cell>
          <cell r="C1034" t="str">
            <v>UND</v>
          </cell>
          <cell r="D1034">
            <v>20379</v>
          </cell>
        </row>
        <row r="1035">
          <cell r="A1035">
            <v>31104</v>
          </cell>
          <cell r="B1035" t="str">
            <v>TUBO SCHEDULE 40 NEGRO 1"</v>
          </cell>
          <cell r="C1035" t="str">
            <v>UND</v>
          </cell>
          <cell r="D1035">
            <v>30257</v>
          </cell>
        </row>
        <row r="1036">
          <cell r="A1036">
            <v>31106</v>
          </cell>
          <cell r="B1036" t="str">
            <v>TUBO SCHEDULE 40 NEGRO 1.1/4"</v>
          </cell>
          <cell r="C1036" t="str">
            <v>UND</v>
          </cell>
          <cell r="D1036">
            <v>40978</v>
          </cell>
        </row>
        <row r="1037">
          <cell r="A1037">
            <v>31108</v>
          </cell>
          <cell r="B1037" t="str">
            <v>TUBO SCHEDULE 40 NEGRO 1.1/2"</v>
          </cell>
          <cell r="C1037" t="str">
            <v>UND</v>
          </cell>
          <cell r="D1037">
            <v>49003</v>
          </cell>
        </row>
        <row r="1038">
          <cell r="A1038">
            <v>31110</v>
          </cell>
          <cell r="B1038" t="str">
            <v>TUBO SCHEDULE 40 NEGRO 2"</v>
          </cell>
          <cell r="C1038" t="str">
            <v>UND</v>
          </cell>
          <cell r="D1038">
            <v>65864</v>
          </cell>
        </row>
        <row r="1039">
          <cell r="A1039">
            <v>31115</v>
          </cell>
          <cell r="B1039" t="str">
            <v>TUBO SCHEDULE 30 NEGRO 12" X 12 MTS</v>
          </cell>
          <cell r="C1039" t="str">
            <v>UND</v>
          </cell>
          <cell r="D1039">
            <v>182752</v>
          </cell>
        </row>
        <row r="1040">
          <cell r="A1040">
            <v>31022</v>
          </cell>
          <cell r="B1040" t="str">
            <v>TUBO SCHEDULE 40 PINT. 1/2"</v>
          </cell>
          <cell r="C1040" t="str">
            <v>UND</v>
          </cell>
          <cell r="D1040">
            <v>18181</v>
          </cell>
        </row>
        <row r="1041">
          <cell r="A1041">
            <v>31023</v>
          </cell>
          <cell r="B1041" t="str">
            <v>TUBO SCHEDULE 40 PINT. 3/4"</v>
          </cell>
          <cell r="C1041" t="str">
            <v>UND</v>
          </cell>
          <cell r="D1041">
            <v>23972</v>
          </cell>
        </row>
        <row r="1042">
          <cell r="A1042">
            <v>31024</v>
          </cell>
          <cell r="B1042" t="str">
            <v>TUBO SCHEDULE 40 PINT.   1"</v>
          </cell>
          <cell r="C1042" t="str">
            <v>UND</v>
          </cell>
          <cell r="D1042">
            <v>34626</v>
          </cell>
        </row>
        <row r="1043">
          <cell r="A1043">
            <v>31801</v>
          </cell>
          <cell r="B1043" t="str">
            <v>TUBERIA ACERO FLEXIBLE 1/2"</v>
          </cell>
          <cell r="C1043" t="str">
            <v>FT</v>
          </cell>
          <cell r="D1043">
            <v>4232</v>
          </cell>
        </row>
        <row r="1044">
          <cell r="A1044">
            <v>32001</v>
          </cell>
          <cell r="B1044" t="str">
            <v>TUBO MEC CUADRADO C.14 1.1/2" X 6 MT</v>
          </cell>
          <cell r="C1044" t="str">
            <v>UND</v>
          </cell>
          <cell r="D1044">
            <v>28321</v>
          </cell>
        </row>
        <row r="1045">
          <cell r="A1045">
            <v>32003</v>
          </cell>
          <cell r="B1045" t="str">
            <v>TUBO MEC CUADRADO C.16 1" X 6 MTS</v>
          </cell>
          <cell r="C1045" t="str">
            <v>UND</v>
          </cell>
          <cell r="D1045">
            <v>14713</v>
          </cell>
        </row>
        <row r="1046">
          <cell r="A1046">
            <v>32004</v>
          </cell>
          <cell r="B1046" t="str">
            <v>TUBO MEC CUADRADO C.16 1.1/2" X 6 MT</v>
          </cell>
          <cell r="C1046" t="str">
            <v>UND</v>
          </cell>
          <cell r="D1046">
            <v>22741</v>
          </cell>
        </row>
        <row r="1047">
          <cell r="A1047">
            <v>32005</v>
          </cell>
          <cell r="B1047" t="str">
            <v>TUBO MEC CUADRADO C.18 1/2' X 6 MTS</v>
          </cell>
          <cell r="C1047" t="str">
            <v>UND</v>
          </cell>
          <cell r="D1047">
            <v>6334</v>
          </cell>
        </row>
        <row r="1048">
          <cell r="A1048">
            <v>32006</v>
          </cell>
          <cell r="B1048" t="str">
            <v>TUBO MEC CUADRADO C.18 3/4" X 6 MTS</v>
          </cell>
          <cell r="C1048" t="str">
            <v>UND</v>
          </cell>
          <cell r="D1048">
            <v>8831</v>
          </cell>
        </row>
        <row r="1049">
          <cell r="A1049">
            <v>32008</v>
          </cell>
          <cell r="B1049" t="str">
            <v>TUBO MEC CUADRADO C.18 1" X 6 MTS</v>
          </cell>
          <cell r="C1049" t="str">
            <v>UND</v>
          </cell>
          <cell r="D1049">
            <v>11838</v>
          </cell>
        </row>
        <row r="1050">
          <cell r="A1050">
            <v>32009</v>
          </cell>
          <cell r="B1050" t="str">
            <v>TUBO MEC CUADRADO C.18 1 1/2" X 6 MT</v>
          </cell>
          <cell r="C1050" t="str">
            <v>UND</v>
          </cell>
          <cell r="D1050">
            <v>18233</v>
          </cell>
        </row>
        <row r="1051">
          <cell r="A1051">
            <v>32010</v>
          </cell>
          <cell r="B1051" t="str">
            <v>TUBO MEC CUADRADO C.20 1/2" X 6 MTS</v>
          </cell>
          <cell r="C1051" t="str">
            <v>UND</v>
          </cell>
          <cell r="D1051">
            <v>4321</v>
          </cell>
        </row>
        <row r="1052">
          <cell r="A1052">
            <v>32011</v>
          </cell>
          <cell r="B1052" t="str">
            <v>TUBO MEC CUADRADO C.20 3/4" X 6 MTS</v>
          </cell>
          <cell r="C1052" t="str">
            <v>UND</v>
          </cell>
          <cell r="D1052">
            <v>6665</v>
          </cell>
        </row>
        <row r="1053">
          <cell r="A1053">
            <v>32013</v>
          </cell>
          <cell r="B1053" t="str">
            <v>TUBO MEC CUADRADO C.20 1" X 6 MTS</v>
          </cell>
          <cell r="C1053" t="str">
            <v>UND</v>
          </cell>
          <cell r="D1053">
            <v>8903</v>
          </cell>
        </row>
        <row r="1054">
          <cell r="A1054">
            <v>32014</v>
          </cell>
          <cell r="B1054" t="str">
            <v>TUBO MEC CUADRADO C.20 1.1/2" X 6 MT</v>
          </cell>
          <cell r="C1054" t="str">
            <v>UND</v>
          </cell>
          <cell r="D1054">
            <v>13666</v>
          </cell>
        </row>
        <row r="1055">
          <cell r="A1055">
            <v>32015</v>
          </cell>
          <cell r="B1055" t="str">
            <v>TUBO MEC CUADRADO C.18 7/8" X 6 MTS</v>
          </cell>
          <cell r="C1055" t="str">
            <v>UND</v>
          </cell>
          <cell r="D1055">
            <v>10609</v>
          </cell>
        </row>
        <row r="1056">
          <cell r="A1056">
            <v>32016</v>
          </cell>
          <cell r="B1056" t="str">
            <v>TUBO MEC CUADRADO C.22 3/4" X 6 MTS</v>
          </cell>
          <cell r="C1056" t="str">
            <v>UND</v>
          </cell>
          <cell r="D1056">
            <v>5930</v>
          </cell>
        </row>
        <row r="1057">
          <cell r="A1057">
            <v>32017</v>
          </cell>
          <cell r="B1057" t="str">
            <v>TUBO MEC CUADRADO C.22 1" X 6 MTS</v>
          </cell>
          <cell r="C1057" t="str">
            <v>UND</v>
          </cell>
          <cell r="D1057">
            <v>7907</v>
          </cell>
        </row>
        <row r="1058">
          <cell r="A1058">
            <v>32018</v>
          </cell>
          <cell r="B1058" t="str">
            <v>TUBO MEC CUADRADO C.22 1.1/2 X 6MTS</v>
          </cell>
          <cell r="C1058" t="str">
            <v>UND</v>
          </cell>
          <cell r="D1058">
            <v>12123</v>
          </cell>
        </row>
        <row r="1059">
          <cell r="A1059">
            <v>33001</v>
          </cell>
          <cell r="B1059" t="str">
            <v>TUBO MEC RECTANG C.18 12 X 25 MM X 6</v>
          </cell>
          <cell r="C1059" t="str">
            <v>UND</v>
          </cell>
          <cell r="D1059">
            <v>8149</v>
          </cell>
        </row>
        <row r="1060">
          <cell r="A1060">
            <v>33002</v>
          </cell>
          <cell r="B1060" t="str">
            <v>TUBO MEC RECTANG C.18 25 X 50 MM X 6</v>
          </cell>
          <cell r="C1060" t="str">
            <v>UND</v>
          </cell>
          <cell r="D1060">
            <v>18233</v>
          </cell>
        </row>
        <row r="1061">
          <cell r="A1061">
            <v>33003</v>
          </cell>
          <cell r="B1061" t="str">
            <v>TUBO MEC RECTANG C.20 12 X 25 MM X 6</v>
          </cell>
          <cell r="C1061" t="str">
            <v>UND</v>
          </cell>
          <cell r="D1061">
            <v>6156</v>
          </cell>
        </row>
        <row r="1062">
          <cell r="A1062">
            <v>33004</v>
          </cell>
          <cell r="B1062" t="str">
            <v>TUBO MEC RECTANG C.20 25 X 50 MM X 6</v>
          </cell>
          <cell r="C1062" t="str">
            <v>UND</v>
          </cell>
          <cell r="D1062">
            <v>13666</v>
          </cell>
        </row>
        <row r="1063">
          <cell r="A1063">
            <v>33005</v>
          </cell>
          <cell r="B1063" t="str">
            <v>TUBO MEC RECTANG C.22 25 X 50 MM X 6</v>
          </cell>
          <cell r="C1063" t="str">
            <v>UND</v>
          </cell>
          <cell r="D1063">
            <v>11918</v>
          </cell>
        </row>
        <row r="1064">
          <cell r="A1064">
            <v>33006</v>
          </cell>
          <cell r="B1064" t="str">
            <v>TUBO MEC RECTANG C.16 25 X 50 MM X 6</v>
          </cell>
          <cell r="C1064" t="str">
            <v>UND</v>
          </cell>
          <cell r="D1064">
            <v>22741</v>
          </cell>
        </row>
        <row r="1065">
          <cell r="A1065">
            <v>33007</v>
          </cell>
          <cell r="B1065" t="str">
            <v>TUBO MEC RECTANG C.18 38 X 76 MM X 6</v>
          </cell>
          <cell r="C1065" t="str">
            <v>UND</v>
          </cell>
          <cell r="D1065">
            <v>25479</v>
          </cell>
        </row>
        <row r="1066">
          <cell r="A1066">
            <v>33008</v>
          </cell>
          <cell r="B1066" t="str">
            <v>TUBO MEC RECTANG C.20 38 X 100MM X 6</v>
          </cell>
          <cell r="C1066" t="str">
            <v>UND</v>
          </cell>
          <cell r="D1066">
            <v>28190</v>
          </cell>
        </row>
        <row r="1067">
          <cell r="A1067">
            <v>33009</v>
          </cell>
          <cell r="B1067" t="str">
            <v>TUBO MEC RECTANG C.20 38 X 76 MM X 6</v>
          </cell>
          <cell r="C1067" t="str">
            <v>UND</v>
          </cell>
          <cell r="D1067">
            <v>20303</v>
          </cell>
        </row>
        <row r="1068">
          <cell r="A1068">
            <v>33010</v>
          </cell>
          <cell r="B1068" t="str">
            <v>TUBO MEC RECTANG C.18 20 X 40 MM X 6</v>
          </cell>
          <cell r="C1068" t="str">
            <v>UND</v>
          </cell>
          <cell r="D1068">
            <v>14298</v>
          </cell>
        </row>
        <row r="1069">
          <cell r="A1069">
            <v>33011</v>
          </cell>
          <cell r="B1069" t="str">
            <v>TUBO MEC RECTANG C.18 38 X 100MM X 6</v>
          </cell>
          <cell r="C1069" t="str">
            <v>UND</v>
          </cell>
          <cell r="D1069">
            <v>33933</v>
          </cell>
        </row>
        <row r="1070">
          <cell r="A1070">
            <v>33012</v>
          </cell>
          <cell r="B1070" t="str">
            <v>TUBO MEC RECTANG C.20 20 X 40 MM X 6</v>
          </cell>
          <cell r="C1070" t="str">
            <v>UND</v>
          </cell>
          <cell r="D1070">
            <v>10736</v>
          </cell>
        </row>
        <row r="1071">
          <cell r="A1071">
            <v>33013</v>
          </cell>
          <cell r="B1071" t="str">
            <v>TUBO MEC RECTANG PEINAZO C.18 9 X 4</v>
          </cell>
          <cell r="C1071" t="str">
            <v>UND</v>
          </cell>
          <cell r="D1071">
            <v>27746</v>
          </cell>
        </row>
        <row r="1072">
          <cell r="A1072">
            <v>33014</v>
          </cell>
          <cell r="B1072" t="str">
            <v>TUBO MEC RECTANG C.16 38 X 100MM X 6</v>
          </cell>
          <cell r="C1072" t="str">
            <v>UND</v>
          </cell>
          <cell r="D1072">
            <v>49279</v>
          </cell>
        </row>
        <row r="1073">
          <cell r="A1073">
            <v>33015</v>
          </cell>
          <cell r="B1073" t="str">
            <v>TUBO MEC RECTANG VIGA C.14 50 X 100M</v>
          </cell>
          <cell r="C1073" t="str">
            <v>UND</v>
          </cell>
          <cell r="D1073">
            <v>68454</v>
          </cell>
        </row>
        <row r="1074">
          <cell r="A1074">
            <v>34001</v>
          </cell>
          <cell r="B1074" t="str">
            <v>TUBO MEC REDONDO C.14 5/8" X 6MTS</v>
          </cell>
          <cell r="C1074" t="str">
            <v>UND</v>
          </cell>
          <cell r="D1074">
            <v>9821</v>
          </cell>
        </row>
        <row r="1075">
          <cell r="A1075">
            <v>34002</v>
          </cell>
          <cell r="B1075" t="str">
            <v>TUBO MEC REDONDO C.14 7/8" X 6MTS</v>
          </cell>
          <cell r="C1075" t="str">
            <v>UND</v>
          </cell>
          <cell r="D1075">
            <v>13315</v>
          </cell>
        </row>
        <row r="1076">
          <cell r="A1076">
            <v>34003</v>
          </cell>
          <cell r="B1076" t="str">
            <v>TUBO MEC REDONDO C.14 1" X 6 MTS</v>
          </cell>
          <cell r="C1076" t="str">
            <v>UND</v>
          </cell>
          <cell r="D1076">
            <v>15408</v>
          </cell>
        </row>
        <row r="1077">
          <cell r="A1077">
            <v>34004</v>
          </cell>
          <cell r="B1077" t="str">
            <v>TUBO MEC REDONDO C.14 1.1/4" X 6 MTS</v>
          </cell>
          <cell r="C1077" t="str">
            <v>UND</v>
          </cell>
          <cell r="D1077">
            <v>19596</v>
          </cell>
        </row>
        <row r="1078">
          <cell r="A1078">
            <v>34005</v>
          </cell>
          <cell r="B1078" t="str">
            <v>TUBO MEC REDONDO C.14 1.1/2" X 6 MTS</v>
          </cell>
          <cell r="C1078" t="str">
            <v>UND</v>
          </cell>
          <cell r="D1078">
            <v>23783</v>
          </cell>
        </row>
        <row r="1079">
          <cell r="A1079">
            <v>34006</v>
          </cell>
          <cell r="B1079" t="str">
            <v>TUBO MEC REDONDO C.14 2.1/2" X 6 MTS</v>
          </cell>
          <cell r="C1079" t="str">
            <v>UND</v>
          </cell>
          <cell r="D1079">
            <v>40514</v>
          </cell>
        </row>
        <row r="1080">
          <cell r="A1080">
            <v>34007</v>
          </cell>
          <cell r="B1080" t="str">
            <v>TUBO MEC REDONDO C.14 1.663" X 6 MTS</v>
          </cell>
          <cell r="C1080" t="str">
            <v>UND</v>
          </cell>
          <cell r="D1080">
            <v>26514</v>
          </cell>
        </row>
        <row r="1081">
          <cell r="A1081">
            <v>34008</v>
          </cell>
          <cell r="B1081" t="str">
            <v>TUBO MEC REDONDO C.14 1.9" X 6 MTS</v>
          </cell>
          <cell r="C1081" t="str">
            <v>UND</v>
          </cell>
          <cell r="D1081">
            <v>30484</v>
          </cell>
        </row>
        <row r="1082">
          <cell r="A1082">
            <v>34009</v>
          </cell>
          <cell r="B1082" t="str">
            <v>TUBO MEC REDONDO C.14 2.75" X 6 MTS</v>
          </cell>
          <cell r="C1082" t="str">
            <v>UND</v>
          </cell>
          <cell r="D1082">
            <v>36306</v>
          </cell>
        </row>
        <row r="1083">
          <cell r="A1083">
            <v>34010</v>
          </cell>
          <cell r="B1083" t="str">
            <v>TUBO MEC REDONDO C.14 3" X 6 MTS</v>
          </cell>
          <cell r="C1083" t="str">
            <v>UND</v>
          </cell>
          <cell r="D1083">
            <v>46915</v>
          </cell>
        </row>
        <row r="1084">
          <cell r="A1084">
            <v>34011</v>
          </cell>
          <cell r="B1084" t="str">
            <v>TUBO MEC REDONDO C.16 5/8" X 6 MTS</v>
          </cell>
          <cell r="C1084" t="str">
            <v>UND</v>
          </cell>
          <cell r="D1084">
            <v>7360</v>
          </cell>
        </row>
        <row r="1085">
          <cell r="A1085">
            <v>34012</v>
          </cell>
          <cell r="B1085" t="str">
            <v>TUBO MEC REDONDO C.16 3/4" X 6 MTS</v>
          </cell>
          <cell r="C1085" t="str">
            <v>UND</v>
          </cell>
          <cell r="D1085">
            <v>8535</v>
          </cell>
        </row>
        <row r="1086">
          <cell r="A1086">
            <v>34013</v>
          </cell>
          <cell r="B1086" t="str">
            <v>TUBO MEC REDONDO C.16 7/8" X 6 MTS</v>
          </cell>
          <cell r="C1086" t="str">
            <v>UND</v>
          </cell>
          <cell r="D1086">
            <v>10080</v>
          </cell>
        </row>
        <row r="1087">
          <cell r="A1087">
            <v>34014</v>
          </cell>
          <cell r="B1087" t="str">
            <v>TUBO MEC REDONDO C.16 1" X 6 MTS</v>
          </cell>
          <cell r="C1087" t="str">
            <v>UND</v>
          </cell>
          <cell r="D1087">
            <v>11625</v>
          </cell>
        </row>
        <row r="1088">
          <cell r="A1088">
            <v>34015</v>
          </cell>
          <cell r="B1088" t="str">
            <v>TUBO MEC REDONDO C.16 1.1/4" X 6 MTS</v>
          </cell>
          <cell r="C1088" t="str">
            <v>UND</v>
          </cell>
          <cell r="D1088">
            <v>14713</v>
          </cell>
        </row>
        <row r="1089">
          <cell r="A1089">
            <v>34016</v>
          </cell>
          <cell r="B1089" t="str">
            <v>TUBO MEC REDONDO C.16 1.1/2" X 6 MTS</v>
          </cell>
          <cell r="C1089" t="str">
            <v>UND</v>
          </cell>
          <cell r="D1089">
            <v>17801</v>
          </cell>
        </row>
        <row r="1090">
          <cell r="A1090">
            <v>34017</v>
          </cell>
          <cell r="B1090" t="str">
            <v>TUBO MEC REDONDO C.16 1.663" X 6 MTS</v>
          </cell>
          <cell r="C1090" t="str">
            <v>UND</v>
          </cell>
          <cell r="D1090">
            <v>19813</v>
          </cell>
        </row>
        <row r="1091">
          <cell r="A1091">
            <v>34018</v>
          </cell>
          <cell r="B1091" t="str">
            <v>TUBO MEC REDONDO C.16 1.9" X 6 MTS</v>
          </cell>
          <cell r="C1091" t="str">
            <v>UND</v>
          </cell>
          <cell r="D1091">
            <v>22741</v>
          </cell>
        </row>
        <row r="1092">
          <cell r="A1092">
            <v>34019</v>
          </cell>
          <cell r="B1092" t="str">
            <v>TUBO MEC REDONDO C.16 2.36" X 6 MTS</v>
          </cell>
          <cell r="C1092" t="str">
            <v>UND</v>
          </cell>
          <cell r="D1092">
            <v>28423</v>
          </cell>
        </row>
        <row r="1093">
          <cell r="A1093">
            <v>34020</v>
          </cell>
          <cell r="B1093" t="str">
            <v>TUBO MEC REDONDO C.18 1/2" X 6 MTS</v>
          </cell>
          <cell r="C1093" t="str">
            <v>UND</v>
          </cell>
          <cell r="D1093">
            <v>4692</v>
          </cell>
        </row>
        <row r="1094">
          <cell r="A1094">
            <v>34021</v>
          </cell>
          <cell r="B1094" t="str">
            <v>TUBO MEC REDONDO C.18 5/8" X 6 MTS</v>
          </cell>
          <cell r="C1094" t="str">
            <v>UND</v>
          </cell>
          <cell r="D1094">
            <v>5983</v>
          </cell>
        </row>
        <row r="1095">
          <cell r="A1095">
            <v>34022</v>
          </cell>
          <cell r="B1095" t="str">
            <v>TUBO MEC REDONDO C.18 3/4" X 6 MTS</v>
          </cell>
          <cell r="C1095" t="str">
            <v>UND</v>
          </cell>
          <cell r="D1095">
            <v>6917</v>
          </cell>
        </row>
        <row r="1096">
          <cell r="A1096">
            <v>34023</v>
          </cell>
          <cell r="B1096" t="str">
            <v>TUBO MEC REDONDO C.18 7/8" X 6 MTS</v>
          </cell>
          <cell r="C1096" t="str">
            <v>UND</v>
          </cell>
          <cell r="D1096">
            <v>8149</v>
          </cell>
        </row>
        <row r="1097">
          <cell r="A1097">
            <v>34024</v>
          </cell>
          <cell r="B1097" t="str">
            <v>TUBO MEC REDONDO C.18 1" X 6 MTS</v>
          </cell>
          <cell r="C1097" t="str">
            <v>UND</v>
          </cell>
          <cell r="D1097">
            <v>9378</v>
          </cell>
        </row>
        <row r="1098">
          <cell r="A1098">
            <v>34025</v>
          </cell>
          <cell r="B1098" t="str">
            <v>TUBO MEC REDONDO C.18 1.1/8" X 6 MTS</v>
          </cell>
          <cell r="C1098" t="str">
            <v>UND</v>
          </cell>
          <cell r="D1098">
            <v>10609</v>
          </cell>
        </row>
        <row r="1099">
          <cell r="A1099">
            <v>34026</v>
          </cell>
          <cell r="B1099" t="str">
            <v>TUBO MEC REDONDO C.18 1.1/4" X 6 MTS</v>
          </cell>
          <cell r="C1099" t="str">
            <v>UND</v>
          </cell>
          <cell r="D1099">
            <v>11838</v>
          </cell>
        </row>
        <row r="1100">
          <cell r="A1100">
            <v>34027</v>
          </cell>
          <cell r="B1100" t="str">
            <v>TUBO MEC REDONDO C.18 1.1/2" X 6 MTS</v>
          </cell>
          <cell r="C1100" t="str">
            <v>UND</v>
          </cell>
          <cell r="D1100">
            <v>14298</v>
          </cell>
        </row>
        <row r="1101">
          <cell r="A1101">
            <v>34028</v>
          </cell>
          <cell r="B1101" t="str">
            <v>TUBO MEC REDONDO C.18 1.9" X 6 MTS</v>
          </cell>
          <cell r="C1101" t="str">
            <v>UND</v>
          </cell>
          <cell r="D1101">
            <v>18233</v>
          </cell>
        </row>
        <row r="1102">
          <cell r="A1102">
            <v>34029</v>
          </cell>
          <cell r="B1102" t="str">
            <v>TUBO MEC REDONDO C.18 2" X 6 MTS</v>
          </cell>
          <cell r="C1102" t="str">
            <v>UND</v>
          </cell>
          <cell r="D1102">
            <v>19219</v>
          </cell>
        </row>
        <row r="1103">
          <cell r="A1103">
            <v>340291</v>
          </cell>
          <cell r="B1103" t="str">
            <v>TUBO MEC. REDONDO. C.18 3" X 6 MTS</v>
          </cell>
          <cell r="C1103" t="str">
            <v>UND</v>
          </cell>
          <cell r="D1103">
            <v>29007</v>
          </cell>
        </row>
        <row r="1104">
          <cell r="A1104">
            <v>34030</v>
          </cell>
          <cell r="B1104" t="str">
            <v>TUBO MEC REDONDO C.20 1/2" X 6 MTS</v>
          </cell>
          <cell r="C1104" t="str">
            <v>UND</v>
          </cell>
          <cell r="D1104">
            <v>3588</v>
          </cell>
        </row>
        <row r="1105">
          <cell r="A1105">
            <v>34031</v>
          </cell>
          <cell r="B1105" t="str">
            <v>TUBO MEC REDONDO C.20 5/8" X 6 MTS</v>
          </cell>
          <cell r="C1105" t="str">
            <v>UND</v>
          </cell>
          <cell r="D1105">
            <v>4549</v>
          </cell>
        </row>
        <row r="1106">
          <cell r="A1106">
            <v>34032</v>
          </cell>
          <cell r="B1106" t="str">
            <v>TUBO MEC REDONDO C.20 3/4" X 6 MTS</v>
          </cell>
          <cell r="C1106" t="str">
            <v>UND</v>
          </cell>
          <cell r="D1106">
            <v>5238</v>
          </cell>
        </row>
        <row r="1107">
          <cell r="A1107">
            <v>34033</v>
          </cell>
          <cell r="B1107" t="str">
            <v>TUBO MEC REDONDO C.20 7/8" X 6 MTS</v>
          </cell>
          <cell r="C1107" t="str">
            <v>UND</v>
          </cell>
          <cell r="D1107">
            <v>6156</v>
          </cell>
        </row>
        <row r="1108">
          <cell r="A1108">
            <v>34034</v>
          </cell>
          <cell r="B1108" t="str">
            <v>TUBO MEC REDONDO C.20 1" X 6 MTS</v>
          </cell>
          <cell r="C1108" t="str">
            <v>UND</v>
          </cell>
          <cell r="D1108">
            <v>7071</v>
          </cell>
        </row>
        <row r="1109">
          <cell r="A1109">
            <v>34035</v>
          </cell>
          <cell r="B1109" t="str">
            <v>TUBO MEC REDONDO C.20 1.1/8" X 6 MTS</v>
          </cell>
          <cell r="C1109" t="str">
            <v>UND</v>
          </cell>
          <cell r="D1109">
            <v>7989</v>
          </cell>
        </row>
        <row r="1110">
          <cell r="A1110">
            <v>34036</v>
          </cell>
          <cell r="B1110" t="str">
            <v>TUBO MEC REDONDO C.20 1.1/4" X 6 MTS</v>
          </cell>
          <cell r="C1110" t="str">
            <v>UND</v>
          </cell>
          <cell r="D1110">
            <v>8903</v>
          </cell>
        </row>
        <row r="1111">
          <cell r="A1111">
            <v>34037</v>
          </cell>
          <cell r="B1111" t="str">
            <v>TUBO MEC REDONDO C.20 1.1/2" X 6 MTS</v>
          </cell>
          <cell r="C1111" t="str">
            <v>UND</v>
          </cell>
          <cell r="D1111">
            <v>10736</v>
          </cell>
        </row>
        <row r="1112">
          <cell r="A1112">
            <v>34040</v>
          </cell>
          <cell r="B1112" t="str">
            <v>TUBO MEC REDONDO C.20 1.9" X 6 MTS</v>
          </cell>
          <cell r="C1112" t="str">
            <v>UND</v>
          </cell>
          <cell r="D1112">
            <v>13666</v>
          </cell>
        </row>
        <row r="1113">
          <cell r="A1113">
            <v>34041</v>
          </cell>
          <cell r="B1113" t="str">
            <v>TUBO MEC REDONDO C.20   3" X 6 MTS</v>
          </cell>
          <cell r="C1113" t="str">
            <v>UND</v>
          </cell>
          <cell r="D1113">
            <v>21309</v>
          </cell>
        </row>
        <row r="1114">
          <cell r="A1114">
            <v>34044</v>
          </cell>
          <cell r="B1114" t="str">
            <v>TUBO MEC REDONDO C.22 1/2" X 6 MTS</v>
          </cell>
          <cell r="C1114" t="str">
            <v>UND</v>
          </cell>
          <cell r="D1114">
            <v>3204</v>
          </cell>
        </row>
        <row r="1115">
          <cell r="A1115">
            <v>34045</v>
          </cell>
          <cell r="B1115" t="str">
            <v>TUBO MEC REDONDO C.22 5/8" X 6 MTS</v>
          </cell>
          <cell r="C1115" t="str">
            <v>UND</v>
          </cell>
          <cell r="D1115">
            <v>4057</v>
          </cell>
        </row>
        <row r="1116">
          <cell r="A1116">
            <v>34046</v>
          </cell>
          <cell r="B1116" t="str">
            <v>TUBO MEC REDONDO C.22 3/4" X 6 MTS</v>
          </cell>
          <cell r="C1116" t="str">
            <v>UND</v>
          </cell>
          <cell r="D1116">
            <v>4665</v>
          </cell>
        </row>
        <row r="1117">
          <cell r="A1117">
            <v>34047</v>
          </cell>
          <cell r="B1117" t="str">
            <v>TUBO MEC REDONDO C.22 7/8' X 6 MTS</v>
          </cell>
          <cell r="C1117" t="str">
            <v>UND</v>
          </cell>
          <cell r="D1117">
            <v>5477</v>
          </cell>
        </row>
        <row r="1118">
          <cell r="A1118">
            <v>34048</v>
          </cell>
          <cell r="B1118" t="str">
            <v>TUBO MEC REDONDO C.14 3/4" X 6 MTS</v>
          </cell>
          <cell r="C1118" t="str">
            <v>UND</v>
          </cell>
          <cell r="D1118">
            <v>11564</v>
          </cell>
        </row>
        <row r="1119">
          <cell r="A1119">
            <v>34050</v>
          </cell>
          <cell r="B1119" t="str">
            <v>TUBO MEC REDONDO C.16 1.9" X 5.40 MT</v>
          </cell>
          <cell r="C1119" t="str">
            <v>UND</v>
          </cell>
          <cell r="D1119">
            <v>20467</v>
          </cell>
        </row>
        <row r="1120">
          <cell r="A1120">
            <v>34052</v>
          </cell>
          <cell r="B1120" t="str">
            <v>TUBO MEC REDONDO C.14 1.9" X 5.40 MT</v>
          </cell>
          <cell r="C1120" t="str">
            <v>UND</v>
          </cell>
          <cell r="D1120">
            <v>27436</v>
          </cell>
        </row>
        <row r="1121">
          <cell r="A1121">
            <v>34053</v>
          </cell>
          <cell r="B1121" t="str">
            <v>TUBO MEC REDONDO C.14 2.36" X 6 MTS</v>
          </cell>
          <cell r="C1121" t="str">
            <v>UND</v>
          </cell>
          <cell r="D1121">
            <v>38189</v>
          </cell>
        </row>
        <row r="1122">
          <cell r="A1122">
            <v>34054</v>
          </cell>
          <cell r="B1122" t="str">
            <v>TUBO MEC REDONDO C.18 3/8" X 3 MTS</v>
          </cell>
          <cell r="C1122" t="str">
            <v>UND</v>
          </cell>
          <cell r="D1122">
            <v>1943</v>
          </cell>
        </row>
        <row r="1123">
          <cell r="A1123">
            <v>34055</v>
          </cell>
          <cell r="B1123" t="str">
            <v>TUBO MEC REDONDO C.20 3/8" X 3 MTS</v>
          </cell>
          <cell r="C1123" t="str">
            <v>UND</v>
          </cell>
          <cell r="D1123">
            <v>1511</v>
          </cell>
        </row>
        <row r="1124">
          <cell r="A1124">
            <v>34056</v>
          </cell>
          <cell r="B1124" t="str">
            <v>TUBO MEC REDONDO C.16 1.1/8" X 6 MTS</v>
          </cell>
          <cell r="C1124" t="str">
            <v>UND</v>
          </cell>
          <cell r="D1124">
            <v>13168</v>
          </cell>
        </row>
        <row r="1125">
          <cell r="A1125">
            <v>34057</v>
          </cell>
          <cell r="B1125" t="str">
            <v>TUBO MEC REDONDO C.16 1/2" X 6 MTS</v>
          </cell>
          <cell r="C1125" t="str">
            <v>UND</v>
          </cell>
          <cell r="D1125">
            <v>5734</v>
          </cell>
        </row>
        <row r="1126">
          <cell r="A1126">
            <v>34058</v>
          </cell>
          <cell r="B1126" t="str">
            <v>TUBO MEC REDONDO C.22 3/8" X 3 MTS</v>
          </cell>
          <cell r="C1126" t="str">
            <v>UND</v>
          </cell>
          <cell r="D1126">
            <v>1344</v>
          </cell>
        </row>
        <row r="1127">
          <cell r="A1127">
            <v>34061</v>
          </cell>
          <cell r="B1127" t="str">
            <v>TUBO MEC REDONDO C.18 2.36" X 6 MTS</v>
          </cell>
          <cell r="C1127" t="str">
            <v>UND</v>
          </cell>
          <cell r="D1127">
            <v>22761</v>
          </cell>
        </row>
        <row r="1128">
          <cell r="A1128">
            <v>35001</v>
          </cell>
          <cell r="B1128" t="str">
            <v>TUBO CARRETILLA RED C.16 1.1/4" X 3.</v>
          </cell>
          <cell r="C1128" t="str">
            <v>UND</v>
          </cell>
          <cell r="D1128">
            <v>7847</v>
          </cell>
        </row>
        <row r="1129">
          <cell r="A1129">
            <v>34500</v>
          </cell>
          <cell r="B1129" t="str">
            <v>TUBO MEC. OVALADO C.18 14 X 28</v>
          </cell>
          <cell r="C1129" t="str">
            <v>UND</v>
          </cell>
          <cell r="D1129">
            <v>8149</v>
          </cell>
        </row>
        <row r="1130">
          <cell r="A1130">
            <v>34510</v>
          </cell>
          <cell r="B1130" t="str">
            <v>TUBO MEC. OVALADO C.18 25 X 48</v>
          </cell>
          <cell r="C1130" t="str">
            <v>UND</v>
          </cell>
          <cell r="D1130">
            <v>14298</v>
          </cell>
        </row>
        <row r="1131">
          <cell r="A1131">
            <v>34520</v>
          </cell>
          <cell r="B1131" t="str">
            <v>TUBO MEC. OVALADO C.18 31 X 61</v>
          </cell>
          <cell r="C1131" t="str">
            <v>UND</v>
          </cell>
          <cell r="D1131">
            <v>18225</v>
          </cell>
        </row>
        <row r="1132">
          <cell r="A1132">
            <v>36001</v>
          </cell>
          <cell r="B1132" t="str">
            <v>TUBO PTS CUADRADO 19.0 X 2.0 MM</v>
          </cell>
          <cell r="C1132" t="str">
            <v>UND</v>
          </cell>
          <cell r="D1132">
            <v>11400</v>
          </cell>
        </row>
        <row r="1133">
          <cell r="A1133">
            <v>36002</v>
          </cell>
          <cell r="B1133" t="str">
            <v>TUBO PTS CUADRADO 26 X 2.0 MM X 6 MT</v>
          </cell>
          <cell r="C1133" t="str">
            <v>UND</v>
          </cell>
          <cell r="D1133">
            <v>19219</v>
          </cell>
        </row>
        <row r="1134">
          <cell r="A1134">
            <v>36003</v>
          </cell>
          <cell r="B1134" t="str">
            <v>TUBO PTS CUADRADO 26 X 2.5 MM X 6 MT</v>
          </cell>
          <cell r="C1134" t="str">
            <v>UND</v>
          </cell>
          <cell r="D1134">
            <v>25205</v>
          </cell>
        </row>
        <row r="1135">
          <cell r="A1135">
            <v>36004</v>
          </cell>
          <cell r="B1135" t="str">
            <v>TUBO PTS CUADRADO 30.0 X 2.0 MM X 6</v>
          </cell>
          <cell r="C1135" t="str">
            <v>UND</v>
          </cell>
          <cell r="D1135">
            <v>23496</v>
          </cell>
        </row>
        <row r="1136">
          <cell r="A1136">
            <v>36005</v>
          </cell>
          <cell r="B1136" t="str">
            <v>TUBO PTS CUADRADO 26.0 X 3.0 MM X 6</v>
          </cell>
          <cell r="C1136" t="str">
            <v>UND</v>
          </cell>
          <cell r="D1136">
            <v>29264</v>
          </cell>
        </row>
        <row r="1137">
          <cell r="A1137">
            <v>36006</v>
          </cell>
          <cell r="B1137" t="str">
            <v>TUBO PTS CUADRADO 30.0 X 2.5 MM X 6</v>
          </cell>
          <cell r="C1137" t="str">
            <v>UND</v>
          </cell>
          <cell r="D1137">
            <v>29264</v>
          </cell>
        </row>
        <row r="1138">
          <cell r="A1138">
            <v>36007</v>
          </cell>
          <cell r="B1138" t="str">
            <v>TUBO PTS CUADRADO 30.0 X 3.0 MM X 6</v>
          </cell>
          <cell r="C1138" t="str">
            <v>UND</v>
          </cell>
          <cell r="D1138">
            <v>34391</v>
          </cell>
        </row>
        <row r="1139">
          <cell r="A1139">
            <v>36008</v>
          </cell>
          <cell r="B1139" t="str">
            <v>TUBO PTS CUADRADO 38.1 X 2.0 MM X 6</v>
          </cell>
          <cell r="C1139" t="str">
            <v>UND</v>
          </cell>
          <cell r="D1139">
            <v>27183</v>
          </cell>
        </row>
        <row r="1140">
          <cell r="A1140">
            <v>36009</v>
          </cell>
          <cell r="B1140" t="str">
            <v>TUBO PTS CUADRADO 38.1 X 3.5 MM X 6</v>
          </cell>
          <cell r="C1140" t="str">
            <v>UND</v>
          </cell>
          <cell r="D1140">
            <v>51020</v>
          </cell>
        </row>
        <row r="1141">
          <cell r="A1141">
            <v>36010</v>
          </cell>
          <cell r="B1141" t="str">
            <v>TUBO PTS CUADRADO 38.1 X 2.5 MM X 6</v>
          </cell>
          <cell r="C1141" t="str">
            <v>UND</v>
          </cell>
          <cell r="D1141">
            <v>31952</v>
          </cell>
        </row>
        <row r="1142">
          <cell r="A1142">
            <v>36011</v>
          </cell>
          <cell r="B1142" t="str">
            <v>TUBO PTS CUADRADO 38.1 X 3.0 MM X 6</v>
          </cell>
          <cell r="C1142" t="str">
            <v>UND</v>
          </cell>
          <cell r="D1142">
            <v>43789</v>
          </cell>
        </row>
        <row r="1143">
          <cell r="A1143">
            <v>36012</v>
          </cell>
          <cell r="B1143" t="str">
            <v>TUBO PTS CUADRADO 40.0 X 2.0 MM X 6</v>
          </cell>
          <cell r="C1143" t="str">
            <v>UND</v>
          </cell>
          <cell r="D1143">
            <v>27184</v>
          </cell>
        </row>
        <row r="1144">
          <cell r="A1144">
            <v>36014</v>
          </cell>
          <cell r="B1144" t="str">
            <v>TUBO PTS CUADRADO 40.0 X 2.5 MM X 6</v>
          </cell>
          <cell r="C1144" t="str">
            <v>UND</v>
          </cell>
          <cell r="D1144">
            <v>31952</v>
          </cell>
        </row>
        <row r="1145">
          <cell r="A1145">
            <v>36015</v>
          </cell>
          <cell r="B1145" t="str">
            <v>TUBO PTS CUADRADO 40.0 X 3.0 MM X 6</v>
          </cell>
          <cell r="C1145" t="str">
            <v>UND</v>
          </cell>
          <cell r="D1145">
            <v>43791</v>
          </cell>
        </row>
        <row r="1146">
          <cell r="A1146">
            <v>36018</v>
          </cell>
          <cell r="B1146" t="str">
            <v>TUBO PTS CUADRADO 60.0 X 2.5 MM X 6</v>
          </cell>
          <cell r="C1146" t="str">
            <v>UND</v>
          </cell>
          <cell r="D1146">
            <v>56483</v>
          </cell>
        </row>
        <row r="1147">
          <cell r="A1147">
            <v>36019</v>
          </cell>
          <cell r="B1147" t="str">
            <v>TUBO PTS CUADRADO 60.0 X 3.0 MM X 6</v>
          </cell>
          <cell r="C1147" t="str">
            <v>UND</v>
          </cell>
          <cell r="D1147">
            <v>70702</v>
          </cell>
        </row>
        <row r="1148">
          <cell r="A1148">
            <v>36022</v>
          </cell>
          <cell r="B1148" t="str">
            <v>TUBO PTS CUADRADO 90.0 X 3.0 MM X 6</v>
          </cell>
          <cell r="C1148" t="str">
            <v>UND</v>
          </cell>
          <cell r="D1148">
            <v>107014</v>
          </cell>
        </row>
        <row r="1149">
          <cell r="A1149">
            <v>36023</v>
          </cell>
          <cell r="B1149" t="str">
            <v>TUBO PTS CUADRADO 90.0 X 2.5 MM X 6</v>
          </cell>
          <cell r="C1149" t="str">
            <v>UND</v>
          </cell>
          <cell r="D1149">
            <v>79976</v>
          </cell>
        </row>
        <row r="1150">
          <cell r="A1150">
            <v>36024</v>
          </cell>
          <cell r="B1150" t="str">
            <v>TUBO PTS CUADRADO 70.0 X 2   MM X 6</v>
          </cell>
          <cell r="C1150" t="str">
            <v>UND</v>
          </cell>
          <cell r="D1150">
            <v>50725</v>
          </cell>
        </row>
        <row r="1151">
          <cell r="A1151">
            <v>36026</v>
          </cell>
          <cell r="B1151" t="str">
            <v>TUBO PTS CUADRADO 70.0 X 2.5 MM X 6</v>
          </cell>
          <cell r="C1151" t="str">
            <v>UND</v>
          </cell>
          <cell r="D1151">
            <v>61772</v>
          </cell>
        </row>
        <row r="1152">
          <cell r="A1152">
            <v>36028</v>
          </cell>
          <cell r="B1152" t="str">
            <v>TUBO PTS CUADRADO 60.0 X 3.5 MM X 6</v>
          </cell>
          <cell r="C1152" t="str">
            <v>UND</v>
          </cell>
          <cell r="D1152">
            <v>81809</v>
          </cell>
        </row>
        <row r="1153">
          <cell r="A1153">
            <v>36029</v>
          </cell>
          <cell r="B1153" t="str">
            <v>TUBO PTS CUADRADO 70.0 X 3.0 MM X 6</v>
          </cell>
          <cell r="C1153" t="str">
            <v>UND</v>
          </cell>
          <cell r="D1153">
            <v>82450</v>
          </cell>
        </row>
        <row r="1154">
          <cell r="A1154">
            <v>36030</v>
          </cell>
          <cell r="B1154" t="str">
            <v>TUBO PTS CUADRADO 60.0 X 2.0 MM X 6</v>
          </cell>
          <cell r="C1154" t="str">
            <v>UND</v>
          </cell>
          <cell r="D1154">
            <v>45739</v>
          </cell>
        </row>
        <row r="1155">
          <cell r="A1155">
            <v>36031</v>
          </cell>
          <cell r="B1155" t="str">
            <v>TUBO PTS CUADRADO 40.0 X 3.5 MM X 6</v>
          </cell>
          <cell r="C1155" t="str">
            <v>UND</v>
          </cell>
          <cell r="D1155">
            <v>51051</v>
          </cell>
        </row>
        <row r="1156">
          <cell r="A1156">
            <v>36033</v>
          </cell>
          <cell r="B1156" t="str">
            <v>TUBO PTS CUADRADO 70.0 X 3.5 MM X 6</v>
          </cell>
          <cell r="C1156" t="str">
            <v>UND</v>
          </cell>
          <cell r="D1156">
            <v>95481</v>
          </cell>
        </row>
        <row r="1157">
          <cell r="A1157">
            <v>36035</v>
          </cell>
          <cell r="B1157" t="str">
            <v>TUBO PTS CUADRADO 90.0 X 3.5 MM X 6</v>
          </cell>
          <cell r="C1157" t="str">
            <v>UND</v>
          </cell>
          <cell r="D1157">
            <v>124315</v>
          </cell>
        </row>
        <row r="1158">
          <cell r="A1158">
            <v>37001</v>
          </cell>
          <cell r="B1158" t="str">
            <v>TUBO PTS RECTANG  50 X 30 X 2.0MM X</v>
          </cell>
          <cell r="C1158" t="str">
            <v>UND</v>
          </cell>
          <cell r="D1158">
            <v>27184</v>
          </cell>
        </row>
        <row r="1159">
          <cell r="A1159">
            <v>37002</v>
          </cell>
          <cell r="B1159" t="str">
            <v>TUBO PTS RECTANG  50 X 30 X 3.5MM X</v>
          </cell>
          <cell r="C1159" t="str">
            <v>UND</v>
          </cell>
          <cell r="D1159">
            <v>51051</v>
          </cell>
        </row>
        <row r="1160">
          <cell r="A1160">
            <v>37003</v>
          </cell>
          <cell r="B1160" t="str">
            <v>TUBO PTS RECTANG  80 X 40 X 2.0MM X</v>
          </cell>
          <cell r="C1160" t="str">
            <v>UND</v>
          </cell>
          <cell r="D1160">
            <v>45974</v>
          </cell>
        </row>
        <row r="1161">
          <cell r="A1161">
            <v>37005</v>
          </cell>
          <cell r="B1161" t="str">
            <v>TUBO PTS RECTANG  80 X 40 X 2.5MM X</v>
          </cell>
          <cell r="C1161" t="str">
            <v>UND</v>
          </cell>
          <cell r="D1161">
            <v>56625</v>
          </cell>
        </row>
        <row r="1162">
          <cell r="A1162">
            <v>37006</v>
          </cell>
          <cell r="B1162" t="str">
            <v>TUBO PTS RECTANG  90 X 50 X 2.0MM X</v>
          </cell>
          <cell r="C1162" t="str">
            <v>UND</v>
          </cell>
          <cell r="D1162">
            <v>50692</v>
          </cell>
        </row>
        <row r="1163">
          <cell r="A1163">
            <v>37008</v>
          </cell>
          <cell r="B1163" t="str">
            <v>TUBO PTS RECTANG  90 X 50 X 2.5MM X</v>
          </cell>
          <cell r="C1163" t="str">
            <v>UND</v>
          </cell>
          <cell r="D1163">
            <v>61772</v>
          </cell>
        </row>
        <row r="1164">
          <cell r="A1164">
            <v>37009</v>
          </cell>
          <cell r="B1164" t="str">
            <v>TUBO PTS RECTANG  90 X 50 X 3.0MM X</v>
          </cell>
          <cell r="C1164" t="str">
            <v>UND</v>
          </cell>
          <cell r="D1164">
            <v>79033</v>
          </cell>
        </row>
        <row r="1165">
          <cell r="A1165">
            <v>37010</v>
          </cell>
          <cell r="B1165" t="str">
            <v>TUBO PTS RECTANG 110 X 70 X 3.0MM X</v>
          </cell>
          <cell r="C1165" t="str">
            <v>UND</v>
          </cell>
          <cell r="D1165">
            <v>102580</v>
          </cell>
        </row>
        <row r="1166">
          <cell r="A1166">
            <v>37013</v>
          </cell>
          <cell r="B1166" t="str">
            <v>TUBO PTS RECTANG 120 X 60 X 3.0MM X</v>
          </cell>
          <cell r="C1166" t="str">
            <v>UND</v>
          </cell>
          <cell r="D1166">
            <v>102580</v>
          </cell>
        </row>
        <row r="1167">
          <cell r="A1167">
            <v>37016</v>
          </cell>
          <cell r="B1167" t="str">
            <v>TUBO PTS RECTANG 130 X 50 X 3.0MM X</v>
          </cell>
          <cell r="C1167" t="str">
            <v>UND</v>
          </cell>
          <cell r="D1167">
            <v>102580</v>
          </cell>
        </row>
        <row r="1168">
          <cell r="A1168">
            <v>37017</v>
          </cell>
          <cell r="B1168" t="str">
            <v>TUBO PTS RECTANG 130 X 50 X 3.5MM X</v>
          </cell>
          <cell r="C1168" t="str">
            <v>UND</v>
          </cell>
          <cell r="D1168">
            <v>119164</v>
          </cell>
        </row>
        <row r="1169">
          <cell r="A1169">
            <v>37021</v>
          </cell>
          <cell r="B1169" t="str">
            <v>TUBO PTS RECTANG  80 X 40 X 3.5MM X</v>
          </cell>
          <cell r="C1169" t="str">
            <v>UND</v>
          </cell>
          <cell r="D1169">
            <v>78420</v>
          </cell>
        </row>
        <row r="1170">
          <cell r="A1170">
            <v>37022</v>
          </cell>
          <cell r="B1170" t="str">
            <v>TUBO PTS RECTANG  50 X 30 X 3.0MM X</v>
          </cell>
          <cell r="C1170" t="str">
            <v>UND</v>
          </cell>
          <cell r="D1170">
            <v>43791</v>
          </cell>
        </row>
        <row r="1171">
          <cell r="A1171">
            <v>37023</v>
          </cell>
          <cell r="B1171" t="str">
            <v>TUBO PTS RECTANG  50.8 X 25.4 X 2 X</v>
          </cell>
          <cell r="C1171" t="str">
            <v>UND</v>
          </cell>
          <cell r="D1171">
            <v>27184</v>
          </cell>
        </row>
        <row r="1172">
          <cell r="A1172">
            <v>37027</v>
          </cell>
          <cell r="B1172" t="str">
            <v>TUBO PTS RECTANG  80 X 40 X 3.0MM X</v>
          </cell>
          <cell r="C1172" t="str">
            <v>UND</v>
          </cell>
          <cell r="D1172">
            <v>63671</v>
          </cell>
        </row>
        <row r="1173">
          <cell r="A1173">
            <v>37029</v>
          </cell>
          <cell r="B1173" t="str">
            <v>TUBO PTS RECTANG 130 X 50 X 2.5MM X</v>
          </cell>
          <cell r="C1173" t="str">
            <v>UND</v>
          </cell>
          <cell r="D1173">
            <v>79976</v>
          </cell>
        </row>
        <row r="1174">
          <cell r="A1174">
            <v>37030</v>
          </cell>
          <cell r="B1174" t="str">
            <v>TUBO PTS RECTANG 120 X 60 X 2.5MM X</v>
          </cell>
          <cell r="C1174" t="str">
            <v>UND</v>
          </cell>
          <cell r="D1174">
            <v>79976</v>
          </cell>
        </row>
        <row r="1175">
          <cell r="A1175">
            <v>37031</v>
          </cell>
          <cell r="B1175" t="str">
            <v>TUBO PTS RECTANG  90 X 50 X 3.5MM X</v>
          </cell>
          <cell r="C1175" t="str">
            <v>UND</v>
          </cell>
          <cell r="D1175">
            <v>91525</v>
          </cell>
        </row>
        <row r="1176">
          <cell r="A1176">
            <v>37032</v>
          </cell>
          <cell r="B1176" t="str">
            <v>TUBO PTS RECTANG 120 X 60 X 3.5MM X</v>
          </cell>
          <cell r="C1176" t="str">
            <v>UND</v>
          </cell>
          <cell r="D1176">
            <v>119164</v>
          </cell>
        </row>
        <row r="1177">
          <cell r="A1177">
            <v>37033</v>
          </cell>
          <cell r="B1177" t="str">
            <v>TUBO PTS RECTANG  50 X 30 X 2.5MM X</v>
          </cell>
          <cell r="C1177" t="str">
            <v>UND</v>
          </cell>
          <cell r="D1177">
            <v>31952</v>
          </cell>
        </row>
        <row r="1178">
          <cell r="A1178">
            <v>37034</v>
          </cell>
          <cell r="B1178" t="str">
            <v>TUBO PTS RECTANG  50.8 X 25.4 X 2.5</v>
          </cell>
          <cell r="C1178" t="str">
            <v>UND</v>
          </cell>
          <cell r="D1178">
            <v>31952</v>
          </cell>
        </row>
        <row r="1179">
          <cell r="A1179">
            <v>37035</v>
          </cell>
          <cell r="B1179" t="str">
            <v>TUBO PTS RECTANG  50.8 X 25.4 X 3 X</v>
          </cell>
          <cell r="C1179" t="str">
            <v>UND</v>
          </cell>
          <cell r="D1179">
            <v>43791</v>
          </cell>
        </row>
        <row r="1180">
          <cell r="A1180">
            <v>37036</v>
          </cell>
          <cell r="B1180" t="str">
            <v>TUBO PTS RECTANG  50.8 X 25.4 X 3.5</v>
          </cell>
          <cell r="C1180" t="str">
            <v>UND</v>
          </cell>
          <cell r="D1180">
            <v>51051</v>
          </cell>
        </row>
        <row r="1181">
          <cell r="A1181">
            <v>37039</v>
          </cell>
          <cell r="B1181" t="str">
            <v>TUBO PTS RECTANG 110 X 70 X 2.5MM X</v>
          </cell>
          <cell r="C1181" t="str">
            <v>UND</v>
          </cell>
          <cell r="D1181">
            <v>79976</v>
          </cell>
        </row>
        <row r="1182">
          <cell r="A1182">
            <v>37040</v>
          </cell>
          <cell r="B1182" t="str">
            <v>TUBO PTS RECTANG 110 X 70 X 3.5MM X</v>
          </cell>
          <cell r="C1182" t="str">
            <v>UND</v>
          </cell>
          <cell r="D1182">
            <v>119164</v>
          </cell>
        </row>
        <row r="1183">
          <cell r="A1183">
            <v>38001</v>
          </cell>
          <cell r="B1183" t="str">
            <v>TUBO PTS REDONDO 1" X 2.0MM X 6 MTS</v>
          </cell>
          <cell r="C1183" t="str">
            <v>UND</v>
          </cell>
          <cell r="D1183">
            <v>18149</v>
          </cell>
        </row>
        <row r="1184">
          <cell r="A1184">
            <v>38003</v>
          </cell>
          <cell r="B1184" t="str">
            <v>TUBO PTS REDONDO 1" X 2.5MM X 6 MTS</v>
          </cell>
          <cell r="C1184" t="str">
            <v>UND</v>
          </cell>
          <cell r="D1184">
            <v>21904</v>
          </cell>
        </row>
        <row r="1185">
          <cell r="A1185">
            <v>38006</v>
          </cell>
          <cell r="B1185" t="str">
            <v>TUBO PTS REDONDO 1.1/4" X 2.0MM X 6</v>
          </cell>
          <cell r="C1185" t="str">
            <v>UND</v>
          </cell>
          <cell r="D1185">
            <v>23316</v>
          </cell>
        </row>
        <row r="1186">
          <cell r="A1186">
            <v>38007</v>
          </cell>
          <cell r="B1186" t="str">
            <v>TUBO PTS RED-GALV. 1.1/4" X 2.5 MM</v>
          </cell>
          <cell r="C1186" t="str">
            <v>UND</v>
          </cell>
          <cell r="D1186">
            <v>39209</v>
          </cell>
        </row>
        <row r="1187">
          <cell r="A1187">
            <v>38008</v>
          </cell>
          <cell r="B1187" t="str">
            <v>TUBO PTS REDONDO 1.1/4" X 2.5MM X 6</v>
          </cell>
          <cell r="C1187" t="str">
            <v>UND</v>
          </cell>
          <cell r="D1187">
            <v>28696</v>
          </cell>
        </row>
        <row r="1188">
          <cell r="A1188">
            <v>38009</v>
          </cell>
          <cell r="B1188" t="str">
            <v>TUBO PTS RED-GALV. 1.66" X 2.0 MM</v>
          </cell>
          <cell r="C1188" t="str">
            <v>UND</v>
          </cell>
          <cell r="D1188">
            <v>42707</v>
          </cell>
        </row>
        <row r="1189">
          <cell r="A1189">
            <v>38010</v>
          </cell>
          <cell r="B1189" t="str">
            <v>TUBO PTS REDONDO 1.1/2" X 2.0MM X 6</v>
          </cell>
          <cell r="C1189" t="str">
            <v>UND</v>
          </cell>
          <cell r="D1189">
            <v>28185</v>
          </cell>
        </row>
        <row r="1190">
          <cell r="A1190">
            <v>38012</v>
          </cell>
          <cell r="B1190" t="str">
            <v>TUBO PTS REDONDO 1.1/2" X 2.5MM X 6</v>
          </cell>
          <cell r="C1190" t="str">
            <v>UND</v>
          </cell>
          <cell r="D1190">
            <v>30654</v>
          </cell>
        </row>
        <row r="1191">
          <cell r="A1191">
            <v>38013</v>
          </cell>
          <cell r="B1191" t="str">
            <v>TUBO PTS REDONDO 1.1/2" X 3.0MM X 6</v>
          </cell>
          <cell r="C1191" t="str">
            <v>UND</v>
          </cell>
          <cell r="D1191">
            <v>42278</v>
          </cell>
        </row>
        <row r="1192">
          <cell r="A1192">
            <v>38014</v>
          </cell>
          <cell r="B1192" t="str">
            <v>TUBO PTS REDONDO 1.1/2" X 3.5MM X 6</v>
          </cell>
          <cell r="C1192" t="str">
            <v>UND</v>
          </cell>
          <cell r="D1192">
            <v>43401</v>
          </cell>
        </row>
        <row r="1193">
          <cell r="A1193">
            <v>38015</v>
          </cell>
          <cell r="B1193" t="str">
            <v>TUBO PTS REDON. GALV. 1.1/2 X 2.MM X</v>
          </cell>
          <cell r="C1193" t="str">
            <v>UND</v>
          </cell>
          <cell r="D1193">
            <v>38508</v>
          </cell>
        </row>
        <row r="1194">
          <cell r="A1194">
            <v>38017</v>
          </cell>
          <cell r="B1194" t="str">
            <v>TUBO PTS REDONDO 1.66"  X 2.0MM X 6</v>
          </cell>
          <cell r="C1194" t="str">
            <v>UND</v>
          </cell>
          <cell r="D1194">
            <v>31258</v>
          </cell>
        </row>
        <row r="1195">
          <cell r="A1195">
            <v>38018</v>
          </cell>
          <cell r="B1195" t="str">
            <v>TUBO PTS REDONDO 1.66"  X 3.0MM X 6</v>
          </cell>
          <cell r="C1195" t="str">
            <v>UND</v>
          </cell>
          <cell r="D1195">
            <v>43946</v>
          </cell>
        </row>
        <row r="1196">
          <cell r="A1196">
            <v>38019</v>
          </cell>
          <cell r="B1196" t="str">
            <v>TUBO PTS REDONDO 1.66"  X 2.5MM X 6</v>
          </cell>
          <cell r="C1196" t="str">
            <v>UND</v>
          </cell>
          <cell r="D1196">
            <v>32777</v>
          </cell>
        </row>
        <row r="1197">
          <cell r="A1197">
            <v>38020</v>
          </cell>
          <cell r="B1197" t="str">
            <v>TUBO PTS REDONDO 1.9"   X 2.0MM X 6</v>
          </cell>
          <cell r="C1197" t="str">
            <v>UND</v>
          </cell>
          <cell r="D1197">
            <v>36126</v>
          </cell>
        </row>
        <row r="1198">
          <cell r="A1198">
            <v>38022</v>
          </cell>
          <cell r="B1198" t="str">
            <v>TUBO PTS REDONDO 1.9"   X 2.5MM X 6</v>
          </cell>
          <cell r="C1198" t="str">
            <v>UND</v>
          </cell>
          <cell r="D1198">
            <v>37737</v>
          </cell>
        </row>
        <row r="1199">
          <cell r="A1199">
            <v>38023</v>
          </cell>
          <cell r="B1199" t="str">
            <v>TUBO PTS REDONDO 1.9"   X 3.0MM X 6</v>
          </cell>
          <cell r="C1199" t="str">
            <v>UND</v>
          </cell>
          <cell r="D1199">
            <v>45653</v>
          </cell>
        </row>
        <row r="1200">
          <cell r="A1200">
            <v>38024</v>
          </cell>
          <cell r="B1200" t="str">
            <v>TUBO PTS REDONDO 1.9"   X 3.5MM X 6</v>
          </cell>
          <cell r="C1200" t="str">
            <v>UND</v>
          </cell>
          <cell r="D1200">
            <v>56722</v>
          </cell>
        </row>
        <row r="1201">
          <cell r="A1201">
            <v>38027</v>
          </cell>
          <cell r="B1201" t="str">
            <v>TUBO PTS REDONDO 2"     X 2.0MM X 6</v>
          </cell>
          <cell r="C1201" t="str">
            <v>UND</v>
          </cell>
          <cell r="D1201">
            <v>37921</v>
          </cell>
        </row>
        <row r="1202">
          <cell r="A1202">
            <v>38029</v>
          </cell>
          <cell r="B1202" t="str">
            <v>TUBO PTS REDONDO 2"     X 2.5MM X 6</v>
          </cell>
          <cell r="C1202" t="str">
            <v>UND</v>
          </cell>
          <cell r="D1202">
            <v>45899</v>
          </cell>
        </row>
        <row r="1203">
          <cell r="A1203">
            <v>38030</v>
          </cell>
          <cell r="B1203" t="str">
            <v>TUBO PTS REDONDO 2"     X 3.0MM X 6</v>
          </cell>
          <cell r="C1203" t="str">
            <v>UND</v>
          </cell>
          <cell r="D1203">
            <v>53307</v>
          </cell>
        </row>
        <row r="1204">
          <cell r="A1204">
            <v>38031</v>
          </cell>
          <cell r="B1204" t="str">
            <v>TUBO PTS REDONDO 2"     X 3.5MM X 6</v>
          </cell>
          <cell r="C1204" t="str">
            <v>UND</v>
          </cell>
          <cell r="D1204">
            <v>58118</v>
          </cell>
        </row>
        <row r="1205">
          <cell r="A1205">
            <v>38034</v>
          </cell>
          <cell r="B1205" t="str">
            <v>TUBO PTS REDONDO 2.36"  X 2.0MM X 6</v>
          </cell>
          <cell r="C1205" t="str">
            <v>UND</v>
          </cell>
          <cell r="D1205">
            <v>44921</v>
          </cell>
        </row>
        <row r="1206">
          <cell r="A1206">
            <v>38036</v>
          </cell>
          <cell r="B1206" t="str">
            <v>TUBO PTS REDONDO 2.36"  X 2.5MM X 6</v>
          </cell>
          <cell r="C1206" t="str">
            <v>UND</v>
          </cell>
          <cell r="D1206">
            <v>54332</v>
          </cell>
        </row>
        <row r="1207">
          <cell r="A1207">
            <v>38037</v>
          </cell>
          <cell r="B1207" t="str">
            <v>TUBO PTS REDONDO 2.36"  X 3.0MM X 6</v>
          </cell>
          <cell r="C1207" t="str">
            <v>UND</v>
          </cell>
          <cell r="D1207">
            <v>55581</v>
          </cell>
        </row>
        <row r="1208">
          <cell r="A1208">
            <v>38038</v>
          </cell>
          <cell r="B1208" t="str">
            <v>TUBO PTS REDONDO 2.36"  X 3.5MM X 6</v>
          </cell>
          <cell r="C1208" t="str">
            <v>UND</v>
          </cell>
          <cell r="D1208">
            <v>66320</v>
          </cell>
        </row>
        <row r="1209">
          <cell r="A1209">
            <v>38049</v>
          </cell>
          <cell r="B1209" t="str">
            <v>TUBO PTS REDONDO 3"     X 2.0MM X 6</v>
          </cell>
          <cell r="C1209" t="str">
            <v>UND</v>
          </cell>
          <cell r="D1209">
            <v>52677</v>
          </cell>
        </row>
        <row r="1210">
          <cell r="A1210">
            <v>38051</v>
          </cell>
          <cell r="B1210" t="str">
            <v>TUBO PTS REDONDO 3"     X 2.5MM X 6</v>
          </cell>
          <cell r="C1210" t="str">
            <v>UND</v>
          </cell>
          <cell r="D1210">
            <v>61764</v>
          </cell>
        </row>
        <row r="1211">
          <cell r="A1211">
            <v>38052</v>
          </cell>
          <cell r="B1211" t="str">
            <v>TUBO PTS REDONDO 3"     X 3.0MM X 6</v>
          </cell>
          <cell r="C1211" t="str">
            <v>UND</v>
          </cell>
          <cell r="D1211">
            <v>79869</v>
          </cell>
        </row>
        <row r="1212">
          <cell r="A1212">
            <v>38053</v>
          </cell>
          <cell r="B1212" t="str">
            <v>TUBO PTS REDONDO 3"     X 3.5MM X 6</v>
          </cell>
          <cell r="C1212" t="str">
            <v>UND</v>
          </cell>
          <cell r="D1212">
            <v>84668</v>
          </cell>
        </row>
        <row r="1213">
          <cell r="A1213">
            <v>38056</v>
          </cell>
          <cell r="B1213" t="str">
            <v>TUBO PTS REDONDO 3.1/2" X 2.0MM X 6</v>
          </cell>
          <cell r="C1213" t="str">
            <v>UND</v>
          </cell>
          <cell r="D1213">
            <v>61379</v>
          </cell>
        </row>
        <row r="1214">
          <cell r="A1214">
            <v>38058</v>
          </cell>
          <cell r="B1214" t="str">
            <v>TUBO PTS REDONDO 3.1/2" X 2.5MM X 6</v>
          </cell>
          <cell r="C1214" t="str">
            <v>UND</v>
          </cell>
          <cell r="D1214">
            <v>74969</v>
          </cell>
        </row>
        <row r="1215">
          <cell r="A1215">
            <v>38059</v>
          </cell>
          <cell r="B1215" t="str">
            <v>TUBO PTS REDONDO 3.1/2" X 3.0MM X 6</v>
          </cell>
          <cell r="C1215" t="str">
            <v>UND</v>
          </cell>
          <cell r="D1215">
            <v>82835</v>
          </cell>
        </row>
        <row r="1216">
          <cell r="A1216">
            <v>38060</v>
          </cell>
          <cell r="B1216" t="str">
            <v>TUBO PTS REDONDO 3.1/2" X 3.5MM X 6</v>
          </cell>
          <cell r="C1216" t="str">
            <v>UND</v>
          </cell>
          <cell r="D1216">
            <v>98817</v>
          </cell>
        </row>
        <row r="1217">
          <cell r="A1217">
            <v>38063</v>
          </cell>
          <cell r="B1217" t="str">
            <v>TUBO PTS REDONDO 4.1/2" X 3.0MM X 6</v>
          </cell>
          <cell r="C1217" t="str">
            <v>UND</v>
          </cell>
          <cell r="D1217">
            <v>107513</v>
          </cell>
        </row>
        <row r="1218">
          <cell r="A1218">
            <v>38064</v>
          </cell>
          <cell r="B1218" t="str">
            <v>TUBO PTS REDONDO 4.1/2" X 3.5MM X 6</v>
          </cell>
          <cell r="C1218" t="str">
            <v>UND</v>
          </cell>
          <cell r="D1218">
            <v>128439</v>
          </cell>
        </row>
        <row r="1219">
          <cell r="A1219">
            <v>38066</v>
          </cell>
          <cell r="B1219" t="str">
            <v>TUBO PTS REDONDO 1.315" X 2.0MM X 6</v>
          </cell>
          <cell r="C1219" t="str">
            <v>UND</v>
          </cell>
          <cell r="D1219">
            <v>24853</v>
          </cell>
        </row>
        <row r="1220">
          <cell r="A1220">
            <v>38067</v>
          </cell>
          <cell r="B1220" t="str">
            <v>TUBO PTS REDONDO 1.315" X 2.5MM X 6</v>
          </cell>
          <cell r="C1220" t="str">
            <v>UND</v>
          </cell>
          <cell r="D1220">
            <v>30234</v>
          </cell>
        </row>
        <row r="1221">
          <cell r="A1221">
            <v>38068</v>
          </cell>
          <cell r="B1221" t="str">
            <v>TUBO PTS REDONDO 1.315" X 3.0MM X 6</v>
          </cell>
          <cell r="C1221" t="str">
            <v>UND</v>
          </cell>
          <cell r="D1221">
            <v>31294</v>
          </cell>
        </row>
        <row r="1222">
          <cell r="A1222">
            <v>38069</v>
          </cell>
          <cell r="B1222" t="str">
            <v>TUBO PTS REDONDO 4.1/2" X 2.5MM X 6</v>
          </cell>
          <cell r="C1222" t="str">
            <v>UND</v>
          </cell>
          <cell r="D1222">
            <v>97046</v>
          </cell>
        </row>
        <row r="1223">
          <cell r="A1223">
            <v>39000</v>
          </cell>
          <cell r="B1223" t="str">
            <v>PERFIL 25 X 25 X 1.2MM X 6 MTS A-500</v>
          </cell>
          <cell r="C1223" t="str">
            <v>UND</v>
          </cell>
          <cell r="D1223">
            <v>12012</v>
          </cell>
        </row>
        <row r="1224">
          <cell r="A1224">
            <v>39001</v>
          </cell>
          <cell r="B1224" t="str">
            <v>PERFIL 22 X 22 X 1.5MM X 6 MTS A-500</v>
          </cell>
          <cell r="C1224" t="str">
            <v>UND</v>
          </cell>
          <cell r="D1224">
            <v>11395</v>
          </cell>
        </row>
        <row r="1225">
          <cell r="A1225">
            <v>39002</v>
          </cell>
          <cell r="B1225" t="str">
            <v>PERFIL 25 X 25 X 1.8MM X 6 MTS A-500</v>
          </cell>
          <cell r="C1225" t="str">
            <v>UND</v>
          </cell>
          <cell r="D1225">
            <v>16586</v>
          </cell>
        </row>
        <row r="1226">
          <cell r="A1226">
            <v>39005</v>
          </cell>
          <cell r="B1226" t="str">
            <v>PERFIL 40 X 40 X 1.5MM X 6 MTS A-500</v>
          </cell>
          <cell r="C1226" t="str">
            <v>UND</v>
          </cell>
          <cell r="D1226">
            <v>21862</v>
          </cell>
        </row>
        <row r="1227">
          <cell r="A1227">
            <v>39007</v>
          </cell>
          <cell r="B1227" t="str">
            <v>PERFIL 40 X 40 X 2.5MM X 6 MTS A-500</v>
          </cell>
          <cell r="C1227" t="str">
            <v>UND</v>
          </cell>
          <cell r="D1227">
            <v>32667</v>
          </cell>
        </row>
        <row r="1228">
          <cell r="A1228">
            <v>39008</v>
          </cell>
          <cell r="B1228" t="str">
            <v>PERFIL 50 X 50 X 1.5MM X 6 MTS A-500</v>
          </cell>
          <cell r="C1228" t="str">
            <v>UND</v>
          </cell>
          <cell r="D1228">
            <v>28993</v>
          </cell>
        </row>
        <row r="1229">
          <cell r="A1229">
            <v>39009</v>
          </cell>
          <cell r="B1229" t="str">
            <v>PERFIL 50 X 50 X 2.0MM X 6 MTS A-500</v>
          </cell>
          <cell r="C1229" t="str">
            <v>UND</v>
          </cell>
          <cell r="D1229">
            <v>36969</v>
          </cell>
        </row>
        <row r="1230">
          <cell r="A1230">
            <v>39010</v>
          </cell>
          <cell r="B1230" t="str">
            <v>PERFIL 50 X 50 X 2.5MM X 6 MTS A-500</v>
          </cell>
          <cell r="C1230" t="str">
            <v>UND</v>
          </cell>
          <cell r="D1230">
            <v>44929</v>
          </cell>
        </row>
        <row r="1231">
          <cell r="A1231">
            <v>39011</v>
          </cell>
          <cell r="B1231" t="str">
            <v>PERFIL 70 X 70 X 2.0MM X 6 MTS A-500</v>
          </cell>
          <cell r="C1231" t="str">
            <v>UND</v>
          </cell>
          <cell r="D1231">
            <v>52824</v>
          </cell>
        </row>
        <row r="1232">
          <cell r="A1232">
            <v>39012</v>
          </cell>
          <cell r="B1232" t="str">
            <v>PERFIL 70 X 70 X 2.5MM X 6 MTS A-500</v>
          </cell>
          <cell r="C1232" t="str">
            <v>UND</v>
          </cell>
          <cell r="D1232">
            <v>64319</v>
          </cell>
        </row>
        <row r="1233">
          <cell r="A1233">
            <v>39013</v>
          </cell>
          <cell r="B1233" t="str">
            <v>PERFIL 75 X 75 X 3.2MM X 6 MTS A-500</v>
          </cell>
          <cell r="C1233" t="str">
            <v>UND</v>
          </cell>
          <cell r="D1233">
            <v>88164</v>
          </cell>
        </row>
        <row r="1234">
          <cell r="A1234">
            <v>39015</v>
          </cell>
          <cell r="B1234" t="str">
            <v>PERFIL 70 X 70 X 1.8MM X 6 MTS A-500</v>
          </cell>
          <cell r="C1234" t="str">
            <v>UND</v>
          </cell>
          <cell r="D1234">
            <v>48840</v>
          </cell>
        </row>
        <row r="1235">
          <cell r="A1235">
            <v>39016</v>
          </cell>
          <cell r="B1235" t="str">
            <v>PERFIL 90 X 90 X 2.0MM X 6 MTS A-500</v>
          </cell>
          <cell r="C1235" t="str">
            <v>UND</v>
          </cell>
          <cell r="D1235">
            <v>68231</v>
          </cell>
        </row>
        <row r="1236">
          <cell r="A1236">
            <v>39017</v>
          </cell>
          <cell r="B1236" t="str">
            <v>PERFIL 90 X 90 X 2.3MM X 6 MTS A-500</v>
          </cell>
          <cell r="C1236" t="str">
            <v>UND</v>
          </cell>
          <cell r="D1236">
            <v>76609</v>
          </cell>
        </row>
        <row r="1237">
          <cell r="A1237">
            <v>39018</v>
          </cell>
          <cell r="B1237" t="str">
            <v>PERFIL 90 X 90 X 2.5MM X 6 MTS A-500</v>
          </cell>
          <cell r="C1237" t="str">
            <v>UND</v>
          </cell>
          <cell r="D1237">
            <v>83272</v>
          </cell>
        </row>
        <row r="1238">
          <cell r="A1238">
            <v>39019</v>
          </cell>
          <cell r="B1238" t="str">
            <v>PERFIL 100 X 100 X 3.3MM X 6 MTS A-5</v>
          </cell>
          <cell r="C1238" t="str">
            <v>UND</v>
          </cell>
          <cell r="D1238">
            <v>121662</v>
          </cell>
        </row>
        <row r="1239">
          <cell r="A1239">
            <v>39020</v>
          </cell>
          <cell r="B1239" t="str">
            <v>PERFIL 100 X 100 X 4.7MM X 6 MTS A-5</v>
          </cell>
          <cell r="C1239" t="str">
            <v>UND</v>
          </cell>
          <cell r="D1239">
            <v>179680</v>
          </cell>
        </row>
        <row r="1240">
          <cell r="A1240">
            <v>39021</v>
          </cell>
          <cell r="B1240" t="str">
            <v>PERFIL 100 X 100 X 6.3MM X 6 MTS A-5</v>
          </cell>
          <cell r="C1240" t="str">
            <v>UND</v>
          </cell>
          <cell r="D1240">
            <v>237046</v>
          </cell>
        </row>
        <row r="1241">
          <cell r="A1241">
            <v>39023</v>
          </cell>
          <cell r="B1241" t="str">
            <v>PERFIL 125 X 125 X 3.3MM X 6 MTS A-5</v>
          </cell>
          <cell r="C1241" t="str">
            <v>UND</v>
          </cell>
          <cell r="D1241">
            <v>152799</v>
          </cell>
        </row>
        <row r="1242">
          <cell r="A1242">
            <v>39024</v>
          </cell>
          <cell r="B1242" t="str">
            <v>PERFIL 125 X 125 X 4.7MM X 6 MTS A-5</v>
          </cell>
          <cell r="C1242" t="str">
            <v>UND</v>
          </cell>
          <cell r="D1242">
            <v>226346</v>
          </cell>
        </row>
        <row r="1243">
          <cell r="A1243">
            <v>39027</v>
          </cell>
          <cell r="B1243" t="str">
            <v>PERFIL 150 X 150 X 4.7MM X 6 MTS A-5</v>
          </cell>
          <cell r="C1243" t="str">
            <v>UND</v>
          </cell>
          <cell r="D1243">
            <v>274425</v>
          </cell>
        </row>
        <row r="1244">
          <cell r="A1244">
            <v>39028</v>
          </cell>
          <cell r="B1244" t="str">
            <v>PERFIL 150 X 150 X 6.3MM X 6 MTS A-5</v>
          </cell>
          <cell r="C1244" t="str">
            <v>UND</v>
          </cell>
          <cell r="D1244">
            <v>361343</v>
          </cell>
        </row>
        <row r="1245">
          <cell r="A1245">
            <v>39029</v>
          </cell>
          <cell r="B1245" t="str">
            <v>PERFIL 150 X 150 X 7.9MM X 6 MTS A-5</v>
          </cell>
          <cell r="C1245" t="str">
            <v>UND</v>
          </cell>
          <cell r="D1245">
            <v>447929</v>
          </cell>
        </row>
        <row r="1246">
          <cell r="A1246">
            <v>39039</v>
          </cell>
          <cell r="B1246" t="str">
            <v>PERFIL 13 X 50 X 1.5MM X 6 MTS A-500</v>
          </cell>
          <cell r="C1246" t="str">
            <v>UND</v>
          </cell>
          <cell r="D1246">
            <v>17074</v>
          </cell>
        </row>
        <row r="1247">
          <cell r="A1247">
            <v>39040</v>
          </cell>
          <cell r="B1247" t="str">
            <v>PERFIL 50 X 30 X 1.5MM X 6 MTS A-500</v>
          </cell>
          <cell r="C1247" t="str">
            <v>UND</v>
          </cell>
          <cell r="D1247">
            <v>21865</v>
          </cell>
        </row>
        <row r="1248">
          <cell r="A1248">
            <v>39041</v>
          </cell>
          <cell r="B1248" t="str">
            <v>PERFIL 50 X 30 X 2.0MM X 6 MTS A-500</v>
          </cell>
          <cell r="C1248" t="str">
            <v>UND</v>
          </cell>
          <cell r="D1248">
            <v>27802</v>
          </cell>
        </row>
        <row r="1249">
          <cell r="A1249">
            <v>39042</v>
          </cell>
          <cell r="B1249" t="str">
            <v>PERFIL 50 X 30 X 2.5MM X 6 MTS A-500</v>
          </cell>
          <cell r="C1249" t="str">
            <v>UND</v>
          </cell>
          <cell r="D1249">
            <v>33720</v>
          </cell>
        </row>
        <row r="1250">
          <cell r="A1250">
            <v>39043</v>
          </cell>
          <cell r="B1250" t="str">
            <v>PERFIL 60 X 40 X 1.8MM X 6 MTS A-500</v>
          </cell>
          <cell r="C1250" t="str">
            <v>UND</v>
          </cell>
          <cell r="D1250">
            <v>32286</v>
          </cell>
        </row>
        <row r="1251">
          <cell r="A1251">
            <v>39044</v>
          </cell>
          <cell r="B1251" t="str">
            <v>PERFIL 60 X 40 X 2.5MM X 6 MTS A-500</v>
          </cell>
          <cell r="C1251" t="str">
            <v>UND</v>
          </cell>
          <cell r="D1251">
            <v>42330</v>
          </cell>
        </row>
        <row r="1252">
          <cell r="A1252">
            <v>39045</v>
          </cell>
          <cell r="B1252" t="str">
            <v>PERFIL 70 X 45 X 2.0MM X 6 MTS A-500</v>
          </cell>
          <cell r="C1252" t="str">
            <v>UND</v>
          </cell>
          <cell r="D1252">
            <v>42316</v>
          </cell>
        </row>
        <row r="1253">
          <cell r="A1253">
            <v>39046</v>
          </cell>
          <cell r="B1253" t="str">
            <v>PERFIL 76 X 38 X 1.5MM X 6 MTS A-500</v>
          </cell>
          <cell r="C1253" t="str">
            <v>UND</v>
          </cell>
          <cell r="D1253">
            <v>33750</v>
          </cell>
        </row>
        <row r="1254">
          <cell r="A1254">
            <v>39047</v>
          </cell>
          <cell r="B1254" t="str">
            <v>PERFIL 76 X 38 X 1.8MM X 6 MTS A-500</v>
          </cell>
          <cell r="C1254" t="str">
            <v>UND</v>
          </cell>
          <cell r="D1254">
            <v>39886</v>
          </cell>
        </row>
        <row r="1255">
          <cell r="A1255">
            <v>39048</v>
          </cell>
          <cell r="B1255" t="str">
            <v>PERFIL 76 X 38 X 2.0MM X 6 MTS A-500</v>
          </cell>
          <cell r="C1255" t="str">
            <v>UND</v>
          </cell>
          <cell r="D1255">
            <v>43086</v>
          </cell>
        </row>
        <row r="1256">
          <cell r="A1256">
            <v>39049</v>
          </cell>
          <cell r="B1256" t="str">
            <v>PERFIL 76 X 38 X 2.5MM X 6 MTS A-500</v>
          </cell>
          <cell r="C1256" t="str">
            <v>UND</v>
          </cell>
          <cell r="D1256">
            <v>52436</v>
          </cell>
        </row>
        <row r="1257">
          <cell r="A1257">
            <v>39050</v>
          </cell>
          <cell r="B1257" t="str">
            <v>PERFIL 90 X 50 X 2.0MM X 6 MTS A-500</v>
          </cell>
          <cell r="C1257" t="str">
            <v>UND</v>
          </cell>
          <cell r="D1257">
            <v>52791</v>
          </cell>
        </row>
        <row r="1258">
          <cell r="A1258">
            <v>39051</v>
          </cell>
          <cell r="B1258" t="str">
            <v>PERFIL 90 X 50 X 2.5MM X 6 MTS A-500</v>
          </cell>
          <cell r="C1258" t="str">
            <v>UND</v>
          </cell>
          <cell r="D1258">
            <v>64319</v>
          </cell>
        </row>
        <row r="1259">
          <cell r="A1259">
            <v>39053</v>
          </cell>
          <cell r="B1259" t="str">
            <v>PERFIL 100 X 40 X 2.28MM X 6 MTS A-5</v>
          </cell>
          <cell r="C1259" t="str">
            <v>UND</v>
          </cell>
          <cell r="D1259">
            <v>60787</v>
          </cell>
        </row>
        <row r="1260">
          <cell r="A1260">
            <v>39054</v>
          </cell>
          <cell r="B1260" t="str">
            <v>PERFIL 100 X 50 X 3.3MM X 6 MTS A-50</v>
          </cell>
          <cell r="C1260" t="str">
            <v>UND</v>
          </cell>
          <cell r="D1260">
            <v>92541</v>
          </cell>
        </row>
        <row r="1261">
          <cell r="A1261">
            <v>39055</v>
          </cell>
          <cell r="B1261" t="str">
            <v>PERFIL 100 X 50 X 4.7MM X 6 MTS A-50</v>
          </cell>
          <cell r="C1261" t="str">
            <v>UND</v>
          </cell>
          <cell r="D1261">
            <v>133014</v>
          </cell>
        </row>
        <row r="1262">
          <cell r="A1262">
            <v>39057</v>
          </cell>
          <cell r="B1262" t="str">
            <v>PERFIL 120 X 60 X 2.0MM X 6 MTS A-50</v>
          </cell>
          <cell r="C1262" t="str">
            <v>UND</v>
          </cell>
          <cell r="D1262">
            <v>70059</v>
          </cell>
        </row>
        <row r="1263">
          <cell r="A1263">
            <v>39058</v>
          </cell>
          <cell r="B1263" t="str">
            <v>PERFIL 120 X 60 X 2.5MM X 6 MTS A-50</v>
          </cell>
          <cell r="C1263" t="str">
            <v>UND</v>
          </cell>
          <cell r="D1263">
            <v>85502</v>
          </cell>
        </row>
        <row r="1264">
          <cell r="A1264">
            <v>39059</v>
          </cell>
          <cell r="B1264" t="str">
            <v>PERFIL 150 X 50 X 3.3MM X 6 MTS A-50</v>
          </cell>
          <cell r="C1264" t="str">
            <v>UND</v>
          </cell>
          <cell r="D1264">
            <v>124477</v>
          </cell>
        </row>
        <row r="1265">
          <cell r="A1265">
            <v>39060</v>
          </cell>
          <cell r="B1265" t="str">
            <v>PERFIL 150 X 50 X 4.7MM X 6 MTS A-50</v>
          </cell>
          <cell r="C1265" t="str">
            <v>UND</v>
          </cell>
          <cell r="D1265">
            <v>179675</v>
          </cell>
        </row>
        <row r="1266">
          <cell r="A1266">
            <v>39063</v>
          </cell>
          <cell r="B1266" t="str">
            <v>PERFIL 150 X 100 X 3.3MM X 6 MTS A-5</v>
          </cell>
          <cell r="C1266" t="str">
            <v>UND</v>
          </cell>
          <cell r="D1266">
            <v>156412</v>
          </cell>
        </row>
        <row r="1267">
          <cell r="A1267">
            <v>39064</v>
          </cell>
          <cell r="B1267" t="str">
            <v>PERFIL 150 X 100 X 4.7MM X 6MTS A-50</v>
          </cell>
          <cell r="C1267" t="str">
            <v>UND</v>
          </cell>
          <cell r="D1267">
            <v>226340</v>
          </cell>
        </row>
        <row r="1268">
          <cell r="A1268">
            <v>39200</v>
          </cell>
          <cell r="B1268" t="str">
            <v>PERFIL 120X100X0.059" X 3.0 MT ENTRE</v>
          </cell>
          <cell r="C1268" t="str">
            <v>UND</v>
          </cell>
          <cell r="D1268">
            <v>30729</v>
          </cell>
        </row>
        <row r="1269">
          <cell r="A1269">
            <v>39202</v>
          </cell>
          <cell r="B1269" t="str">
            <v>PERFIL 120X100X0.059" X 3.5 MT ENTRE</v>
          </cell>
          <cell r="C1269" t="str">
            <v>UND</v>
          </cell>
          <cell r="D1269">
            <v>35850</v>
          </cell>
        </row>
        <row r="1270">
          <cell r="A1270">
            <v>39081</v>
          </cell>
          <cell r="B1270" t="str">
            <v>PERFIL REDON. 1/2" X 2.0MM X 6 MTS A</v>
          </cell>
          <cell r="C1270" t="str">
            <v>UND</v>
          </cell>
          <cell r="D1270">
            <v>11237</v>
          </cell>
        </row>
        <row r="1271">
          <cell r="A1271">
            <v>39084</v>
          </cell>
          <cell r="B1271" t="str">
            <v>PERFIL REDON. 3/4" X 2.0MM X 6 MTS A</v>
          </cell>
          <cell r="C1271" t="str">
            <v>UND</v>
          </cell>
          <cell r="D1271">
            <v>14492</v>
          </cell>
        </row>
        <row r="1272">
          <cell r="A1272">
            <v>39089</v>
          </cell>
          <cell r="B1272" t="str">
            <v>PERFIL REDON.   1" X 2.5MM X 6 MTS A</v>
          </cell>
          <cell r="C1272" t="str">
            <v>UND</v>
          </cell>
          <cell r="D1272">
            <v>22432</v>
          </cell>
        </row>
        <row r="1273">
          <cell r="A1273">
            <v>39091</v>
          </cell>
          <cell r="B1273" t="str">
            <v>PERFIL REDON 1.1/4" X 1.8MM X 6 MTS</v>
          </cell>
          <cell r="C1273" t="str">
            <v>UND</v>
          </cell>
          <cell r="D1273">
            <v>21307</v>
          </cell>
        </row>
        <row r="1274">
          <cell r="A1274">
            <v>39093</v>
          </cell>
          <cell r="B1274" t="str">
            <v>PERFIL REDON 1.1/4" X 2.7MM X 6 MTS</v>
          </cell>
          <cell r="C1274" t="str">
            <v>UND</v>
          </cell>
          <cell r="D1274">
            <v>31245</v>
          </cell>
        </row>
        <row r="1275">
          <cell r="A1275">
            <v>39095</v>
          </cell>
          <cell r="B1275" t="str">
            <v>PERFIL REDON 1.1/2" X 1.8MM X 6 MTS</v>
          </cell>
          <cell r="C1275" t="str">
            <v>UND</v>
          </cell>
          <cell r="D1275">
            <v>24478</v>
          </cell>
        </row>
        <row r="1276">
          <cell r="A1276">
            <v>39097</v>
          </cell>
          <cell r="B1276" t="str">
            <v>PERFIL REDON 1.1/2" X 2.7MM X 6 MTS</v>
          </cell>
          <cell r="C1276" t="str">
            <v>UND</v>
          </cell>
          <cell r="D1276">
            <v>35711</v>
          </cell>
        </row>
        <row r="1277">
          <cell r="A1277">
            <v>39101</v>
          </cell>
          <cell r="B1277" t="str">
            <v>PERFIL REDON.   2" X 1.8MM X 6 MTS A</v>
          </cell>
          <cell r="C1277" t="str">
            <v>UND</v>
          </cell>
          <cell r="D1277">
            <v>31201</v>
          </cell>
        </row>
        <row r="1278">
          <cell r="A1278">
            <v>39102</v>
          </cell>
          <cell r="B1278" t="str">
            <v>PERFIL REDON.   2" X 2.3MM X 6 MTS A</v>
          </cell>
          <cell r="C1278" t="str">
            <v>UND</v>
          </cell>
          <cell r="D1278">
            <v>39746</v>
          </cell>
        </row>
        <row r="1279">
          <cell r="A1279">
            <v>39103</v>
          </cell>
          <cell r="B1279" t="str">
            <v>PERFIL REDON.   2" X 2.7MM X 6 MTS A</v>
          </cell>
          <cell r="C1279" t="str">
            <v>UND</v>
          </cell>
          <cell r="D1279">
            <v>46065</v>
          </cell>
        </row>
        <row r="1280">
          <cell r="A1280">
            <v>39104</v>
          </cell>
          <cell r="B1280" t="str">
            <v>PERFIL REDON.   2" X 3.3MM X 6 MTS A</v>
          </cell>
          <cell r="C1280" t="str">
            <v>UND</v>
          </cell>
          <cell r="D1280">
            <v>55583</v>
          </cell>
        </row>
        <row r="1281">
          <cell r="A1281">
            <v>39107</v>
          </cell>
          <cell r="B1281" t="str">
            <v>PERFIL REDON 2.1/2" X 2.3MM X 6 MTS</v>
          </cell>
          <cell r="C1281" t="str">
            <v>UND</v>
          </cell>
          <cell r="D1281">
            <v>48332</v>
          </cell>
        </row>
        <row r="1282">
          <cell r="A1282">
            <v>39108</v>
          </cell>
          <cell r="B1282" t="str">
            <v>PERFIL REDON 2.1/2" X 2.7MM X 6 MTS</v>
          </cell>
          <cell r="C1282" t="str">
            <v>UND</v>
          </cell>
          <cell r="D1282">
            <v>56039</v>
          </cell>
        </row>
        <row r="1283">
          <cell r="A1283">
            <v>39109</v>
          </cell>
          <cell r="B1283" t="str">
            <v>PERFIL REDON 2.1/2" X 3.3MM X 6 MTS</v>
          </cell>
          <cell r="C1283" t="str">
            <v>UND</v>
          </cell>
          <cell r="D1283">
            <v>67742</v>
          </cell>
        </row>
        <row r="1284">
          <cell r="A1284">
            <v>39113</v>
          </cell>
          <cell r="B1284" t="str">
            <v>PERFIL REDON.   3" X 2.3MM X 6 MTS A</v>
          </cell>
          <cell r="C1284" t="str">
            <v>UND</v>
          </cell>
          <cell r="D1284">
            <v>59253</v>
          </cell>
        </row>
        <row r="1285">
          <cell r="A1285">
            <v>39115</v>
          </cell>
          <cell r="B1285" t="str">
            <v>PERFIL REDON.   3" X 3.25MM X 6 MTS</v>
          </cell>
          <cell r="C1285" t="str">
            <v>UND</v>
          </cell>
          <cell r="D1285">
            <v>83272</v>
          </cell>
        </row>
        <row r="1286">
          <cell r="A1286">
            <v>39120</v>
          </cell>
          <cell r="B1286" t="str">
            <v>PERFIL REDON.   4" X 2.3MM X 6 MTS A</v>
          </cell>
          <cell r="C1286" t="str">
            <v>UND</v>
          </cell>
          <cell r="D1286">
            <v>76658</v>
          </cell>
        </row>
        <row r="1287">
          <cell r="A1287">
            <v>39121</v>
          </cell>
          <cell r="B1287" t="str">
            <v>PERFIL REDON.   4" X 2.5MM X 6 MTS A</v>
          </cell>
          <cell r="C1287" t="str">
            <v>UND</v>
          </cell>
          <cell r="D1287">
            <v>83272</v>
          </cell>
        </row>
        <row r="1288">
          <cell r="A1288">
            <v>39122</v>
          </cell>
          <cell r="B1288" t="str">
            <v>PERFIL REDON.   4" X 3.3MM X 6 MTS A</v>
          </cell>
          <cell r="C1288" t="str">
            <v>UND</v>
          </cell>
          <cell r="D1288">
            <v>108008</v>
          </cell>
        </row>
        <row r="1289">
          <cell r="A1289">
            <v>39123</v>
          </cell>
          <cell r="B1289" t="str">
            <v>PERFIL REDON.   4" X 4.0MM X 6 MTS A</v>
          </cell>
          <cell r="C1289" t="str">
            <v>UND</v>
          </cell>
          <cell r="D1289">
            <v>138131</v>
          </cell>
        </row>
        <row r="1290">
          <cell r="A1290">
            <v>39124</v>
          </cell>
          <cell r="B1290" t="str">
            <v>PERFIL REDON.   4" X 4.7MM X 6 MTS A</v>
          </cell>
          <cell r="C1290" t="str">
            <v>UND</v>
          </cell>
          <cell r="D1290">
            <v>162754</v>
          </cell>
        </row>
        <row r="1291">
          <cell r="A1291">
            <v>39126</v>
          </cell>
          <cell r="B1291" t="str">
            <v>PERFIL REDON.   5" X 6.4MM X 6 MTS A</v>
          </cell>
          <cell r="C1291" t="str">
            <v>UND</v>
          </cell>
          <cell r="D1291">
            <v>258423</v>
          </cell>
        </row>
        <row r="1292">
          <cell r="A1292">
            <v>39130</v>
          </cell>
          <cell r="B1292" t="str">
            <v>PERFIL REDON.   6" X 3.6MM X 6 MTS A</v>
          </cell>
          <cell r="C1292" t="str">
            <v>UND</v>
          </cell>
          <cell r="D1292">
            <v>182715</v>
          </cell>
        </row>
        <row r="1293">
          <cell r="A1293">
            <v>39131</v>
          </cell>
          <cell r="B1293" t="str">
            <v>PERFIL REDON.   6" X 6.4MM X 6 MTS A</v>
          </cell>
          <cell r="C1293" t="str">
            <v>UND</v>
          </cell>
          <cell r="D1293">
            <v>318164</v>
          </cell>
        </row>
        <row r="1294">
          <cell r="A1294">
            <v>39132</v>
          </cell>
          <cell r="B1294" t="str">
            <v>PERFIL REDON.   6" X 7.1MM X 6 MTS A</v>
          </cell>
          <cell r="C1294" t="str">
            <v>UND</v>
          </cell>
          <cell r="D1294">
            <v>354667</v>
          </cell>
        </row>
        <row r="1295">
          <cell r="A1295">
            <v>39133</v>
          </cell>
          <cell r="B1295" t="str">
            <v>PERFIL REDON.   8" X 5.2MM X 6 MTS A</v>
          </cell>
          <cell r="C1295" t="str">
            <v>UND</v>
          </cell>
          <cell r="D1295">
            <v>343328</v>
          </cell>
        </row>
        <row r="1296">
          <cell r="A1296">
            <v>39134</v>
          </cell>
          <cell r="B1296" t="str">
            <v>PERFIL REDON.   8" X 6.4MM X 6 MTS A</v>
          </cell>
          <cell r="C1296" t="str">
            <v>UND</v>
          </cell>
          <cell r="D1296">
            <v>417982</v>
          </cell>
        </row>
        <row r="1297">
          <cell r="A1297">
            <v>39135</v>
          </cell>
          <cell r="B1297" t="str">
            <v>PERFIL REDON.   8" X 8.18MM X 6MTS A</v>
          </cell>
          <cell r="C1297" t="str">
            <v>UND</v>
          </cell>
          <cell r="D1297">
            <v>533730</v>
          </cell>
        </row>
        <row r="1298">
          <cell r="A1298">
            <v>39136</v>
          </cell>
          <cell r="B1298" t="str">
            <v>PERFIL REDON.   6" X 4.0MM X 6 MTS A</v>
          </cell>
          <cell r="C1298" t="str">
            <v>UND</v>
          </cell>
          <cell r="D1298">
            <v>198599</v>
          </cell>
        </row>
        <row r="1299">
          <cell r="A1299">
            <v>39206</v>
          </cell>
          <cell r="B1299" t="str">
            <v>TUBO REDON. 6"X4.0MMX 6MTS A-500 G-C</v>
          </cell>
          <cell r="C1299" t="str">
            <v>UND</v>
          </cell>
          <cell r="D1299">
            <v>167540</v>
          </cell>
        </row>
        <row r="1300">
          <cell r="A1300">
            <v>39209</v>
          </cell>
          <cell r="B1300" t="str">
            <v>TUBO REDON. 8.5/8"X5.5MMX 6MTS A-500</v>
          </cell>
          <cell r="C1300" t="str">
            <v>UND</v>
          </cell>
          <cell r="D1300">
            <v>334761</v>
          </cell>
        </row>
        <row r="1301">
          <cell r="A1301">
            <v>39210</v>
          </cell>
          <cell r="B1301" t="str">
            <v>TUBO REDON. 9.5/8"X5.5MMX 6MTS A-500</v>
          </cell>
          <cell r="C1301" t="str">
            <v>UND</v>
          </cell>
          <cell r="D1301">
            <v>374512</v>
          </cell>
        </row>
        <row r="1302">
          <cell r="A1302">
            <v>39212</v>
          </cell>
          <cell r="B1302" t="str">
            <v>TUBO REDON. 10.3/4"X7.0MMX 6MTS A-50</v>
          </cell>
          <cell r="C1302" t="str">
            <v>UND</v>
          </cell>
          <cell r="D1302">
            <v>525622</v>
          </cell>
        </row>
        <row r="1303">
          <cell r="A1303">
            <v>39214</v>
          </cell>
          <cell r="B1303" t="str">
            <v>TUBO REDON. 12.3/4"X9.0MMX 6MTS A-50</v>
          </cell>
          <cell r="C1303" t="str">
            <v>UND</v>
          </cell>
          <cell r="D1303">
            <v>799705</v>
          </cell>
        </row>
        <row r="1304">
          <cell r="A1304">
            <v>39223</v>
          </cell>
          <cell r="B1304" t="str">
            <v>TUBO CUADR. 100X100X3.0X 6MTS A-500</v>
          </cell>
          <cell r="C1304" t="str">
            <v>UND</v>
          </cell>
          <cell r="D1304">
            <v>95791</v>
          </cell>
        </row>
        <row r="1305">
          <cell r="A1305">
            <v>39225</v>
          </cell>
          <cell r="B1305" t="str">
            <v>TUBO CUADR. 120X120X4.0X 6MTS A-500</v>
          </cell>
          <cell r="C1305" t="str">
            <v>UND</v>
          </cell>
          <cell r="D1305">
            <v>153937</v>
          </cell>
        </row>
        <row r="1306">
          <cell r="A1306">
            <v>39227</v>
          </cell>
          <cell r="B1306" t="str">
            <v>TUBO CUADR. 155X155X4.5X 6MTS A-500</v>
          </cell>
          <cell r="C1306" t="str">
            <v>UND</v>
          </cell>
          <cell r="D1306">
            <v>230190</v>
          </cell>
        </row>
        <row r="1307">
          <cell r="A1307">
            <v>39228</v>
          </cell>
          <cell r="B1307" t="str">
            <v>TUBO CUADR. 175X175X5.5X 6MTS A-500</v>
          </cell>
          <cell r="C1307" t="str">
            <v>UND</v>
          </cell>
          <cell r="D1307">
            <v>313006</v>
          </cell>
        </row>
        <row r="1308">
          <cell r="A1308">
            <v>39229</v>
          </cell>
          <cell r="B1308" t="str">
            <v>TUBO CUADR. 200X200X5.5X 6MTS A-500</v>
          </cell>
          <cell r="C1308" t="str">
            <v>UND</v>
          </cell>
          <cell r="D1308">
            <v>360408</v>
          </cell>
        </row>
        <row r="1309">
          <cell r="A1309">
            <v>39230</v>
          </cell>
          <cell r="B1309" t="str">
            <v>TUBO CUADR. 200X200X7.0X 6MTS A-500</v>
          </cell>
          <cell r="C1309" t="str">
            <v>UND</v>
          </cell>
          <cell r="D1309">
            <v>452022</v>
          </cell>
        </row>
        <row r="1310">
          <cell r="A1310">
            <v>39231</v>
          </cell>
          <cell r="B1310" t="str">
            <v>TUBO CUADR. 220X220X7.0X 6MTS A-500</v>
          </cell>
          <cell r="C1310" t="str">
            <v>UND</v>
          </cell>
          <cell r="D1310">
            <v>495342</v>
          </cell>
        </row>
        <row r="1311">
          <cell r="A1311">
            <v>39233</v>
          </cell>
          <cell r="B1311" t="str">
            <v>TUBO CUADR. 260X260X9.0X 6MTS A-500</v>
          </cell>
          <cell r="C1311" t="str">
            <v>UND</v>
          </cell>
          <cell r="D1311">
            <v>748456</v>
          </cell>
        </row>
        <row r="1312">
          <cell r="A1312">
            <v>39245</v>
          </cell>
          <cell r="B1312" t="str">
            <v>TUBO RECTANG. 180X65X4.0X 6MTS A-500</v>
          </cell>
          <cell r="C1312" t="str">
            <v>UND</v>
          </cell>
          <cell r="D1312">
            <v>160533</v>
          </cell>
        </row>
        <row r="1313">
          <cell r="A1313">
            <v>39246</v>
          </cell>
          <cell r="B1313" t="str">
            <v>TUBO RECTANG. 200X70X4.3X 6MTS A-500</v>
          </cell>
          <cell r="C1313" t="str">
            <v>UND</v>
          </cell>
          <cell r="D1313">
            <v>184794</v>
          </cell>
        </row>
        <row r="1314">
          <cell r="A1314">
            <v>39247</v>
          </cell>
          <cell r="B1314" t="str">
            <v>TUBO RECTANG. 220X90X4.5X 6MTS A-500</v>
          </cell>
          <cell r="C1314" t="str">
            <v>UND</v>
          </cell>
          <cell r="D1314">
            <v>230190</v>
          </cell>
        </row>
        <row r="1315">
          <cell r="A1315">
            <v>39248</v>
          </cell>
          <cell r="B1315" t="str">
            <v>TUBO RECTANG. 260X90X5.5X 6MTS A-500</v>
          </cell>
          <cell r="C1315" t="str">
            <v>UND</v>
          </cell>
          <cell r="D1315">
            <v>309834</v>
          </cell>
        </row>
        <row r="1316">
          <cell r="A1316">
            <v>39249</v>
          </cell>
          <cell r="B1316" t="str">
            <v>TUBO RECTANG. 300X100X5.5X 6MTS A-50</v>
          </cell>
          <cell r="C1316" t="str">
            <v>UND</v>
          </cell>
          <cell r="D1316">
            <v>367713</v>
          </cell>
        </row>
      </sheetData>
      <sheetData sheetId="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,2"/>
      <sheetName val="1.3"/>
      <sheetName val="1.5"/>
      <sheetName val="1.6"/>
      <sheetName val="2.1"/>
      <sheetName val="2.2"/>
      <sheetName val="2.3"/>
      <sheetName val="2.5"/>
      <sheetName val="2.6"/>
      <sheetName val="2.7"/>
      <sheetName val="3,1"/>
      <sheetName val="3.2"/>
      <sheetName val="3.3"/>
      <sheetName val="3,4"/>
      <sheetName val="3,6"/>
      <sheetName val="3,7"/>
      <sheetName val="3,8"/>
      <sheetName val="3,9"/>
      <sheetName val="3,10"/>
      <sheetName val="3,11"/>
      <sheetName val="3,13"/>
      <sheetName val="3.14"/>
      <sheetName val="3.17"/>
      <sheetName val="4.2"/>
      <sheetName val="5.1"/>
      <sheetName val="5.2"/>
      <sheetName val="5.3"/>
      <sheetName val="6.1"/>
      <sheetName val="6,2"/>
      <sheetName val="6,3"/>
      <sheetName val="6,4"/>
      <sheetName val="6.5"/>
      <sheetName val="6.6"/>
      <sheetName val="9,2"/>
      <sheetName val="9,3"/>
      <sheetName val="9,9"/>
      <sheetName val="11.1"/>
      <sheetName val="11.2"/>
      <sheetName val="11.3"/>
      <sheetName val="11.5"/>
      <sheetName val="PLAZOLE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>
        <row r="2">
          <cell r="B2" t="str">
            <v>CONSTRUCCION PLAZOLETA LUDICA Y  AGORA EN EL CASCO URBANO DEL MUNICIPIO DE AIPE DEPARTAMENTO DEL HUILA</v>
          </cell>
        </row>
        <row r="9">
          <cell r="B9" t="str">
            <v>Item</v>
          </cell>
          <cell r="C9" t="str">
            <v>Descripcion</v>
          </cell>
          <cell r="D9" t="str">
            <v>Und</v>
          </cell>
          <cell r="E9" t="str">
            <v>Cant</v>
          </cell>
          <cell r="F9" t="str">
            <v>Vr Unitario</v>
          </cell>
          <cell r="G9" t="str">
            <v>Vr Total</v>
          </cell>
          <cell r="H9" t="str">
            <v>*</v>
          </cell>
          <cell r="I9" t="str">
            <v>CANTIDAD</v>
          </cell>
          <cell r="J9" t="str">
            <v>Vr/PARCIAL</v>
          </cell>
        </row>
        <row r="10">
          <cell r="B10">
            <v>1</v>
          </cell>
          <cell r="C10" t="str">
            <v>PRELIMINARES</v>
          </cell>
        </row>
        <row r="11">
          <cell r="B11" t="str">
            <v>1.1</v>
          </cell>
          <cell r="C11" t="str">
            <v>Excavacion mecanica en peñon incluye retiro</v>
          </cell>
          <cell r="D11" t="str">
            <v>M3</v>
          </cell>
          <cell r="E11">
            <v>8828.860639999999</v>
          </cell>
          <cell r="F11">
            <v>25512</v>
          </cell>
          <cell r="G11">
            <v>225241893</v>
          </cell>
          <cell r="J11">
            <v>0</v>
          </cell>
        </row>
        <row r="12">
          <cell r="B12" t="str">
            <v>1.2</v>
          </cell>
          <cell r="C12" t="str">
            <v>Relleno en recebo compactado mecanicamente</v>
          </cell>
          <cell r="D12" t="str">
            <v>M3</v>
          </cell>
          <cell r="E12">
            <v>2377.19</v>
          </cell>
          <cell r="F12">
            <v>45309</v>
          </cell>
          <cell r="G12">
            <v>107708102</v>
          </cell>
          <cell r="I12" t="e">
            <v>#REF!</v>
          </cell>
          <cell r="J12" t="e">
            <v>#REF!</v>
          </cell>
        </row>
        <row r="13">
          <cell r="B13" t="str">
            <v>1.3</v>
          </cell>
          <cell r="C13" t="str">
            <v>Localizacion y replanteo</v>
          </cell>
          <cell r="D13" t="str">
            <v>M2</v>
          </cell>
          <cell r="E13">
            <v>8127.9699999999993</v>
          </cell>
          <cell r="F13">
            <v>2052</v>
          </cell>
          <cell r="G13">
            <v>16678594</v>
          </cell>
          <cell r="I13">
            <v>8098.93</v>
          </cell>
          <cell r="J13">
            <v>16619004.360000001</v>
          </cell>
        </row>
        <row r="14">
          <cell r="B14" t="str">
            <v>1.5</v>
          </cell>
          <cell r="C14" t="str">
            <v xml:space="preserve">Descapote y nivelacion </v>
          </cell>
          <cell r="D14" t="str">
            <v>M2</v>
          </cell>
          <cell r="E14">
            <v>1508.73</v>
          </cell>
          <cell r="F14">
            <v>5085</v>
          </cell>
          <cell r="G14">
            <v>7671892</v>
          </cell>
          <cell r="I14">
            <v>8098.93</v>
          </cell>
          <cell r="J14">
            <v>41183059.050000004</v>
          </cell>
        </row>
        <row r="15">
          <cell r="B15" t="str">
            <v>1.6</v>
          </cell>
          <cell r="C15" t="str">
            <v>Excavacion mecanica en conglomerado incluye retiro</v>
          </cell>
          <cell r="D15" t="str">
            <v>M3</v>
          </cell>
          <cell r="F15">
            <v>25512</v>
          </cell>
          <cell r="I15">
            <v>5678.6269124999999</v>
          </cell>
          <cell r="J15">
            <v>144873129.79170001</v>
          </cell>
        </row>
        <row r="16">
          <cell r="C16" t="str">
            <v>SUBTOTAL</v>
          </cell>
          <cell r="G16">
            <v>357300481</v>
          </cell>
          <cell r="J16" t="e">
            <v>#REF!</v>
          </cell>
        </row>
        <row r="17">
          <cell r="B17">
            <v>2</v>
          </cell>
          <cell r="C17" t="str">
            <v>CIMENTACION</v>
          </cell>
        </row>
        <row r="18">
          <cell r="B18" t="str">
            <v>2.1</v>
          </cell>
          <cell r="C18" t="str">
            <v xml:space="preserve"> Excavacion manual y retiro de sobrantes  </v>
          </cell>
          <cell r="D18" t="str">
            <v xml:space="preserve"> M3  </v>
          </cell>
          <cell r="E18">
            <v>41.97</v>
          </cell>
          <cell r="F18">
            <v>26100</v>
          </cell>
          <cell r="G18">
            <v>1095417</v>
          </cell>
          <cell r="I18">
            <v>41.97</v>
          </cell>
          <cell r="J18">
            <v>1095417</v>
          </cell>
        </row>
        <row r="19">
          <cell r="B19" t="str">
            <v>2.2</v>
          </cell>
          <cell r="C19" t="str">
            <v xml:space="preserve"> Zapatas en concreto de 3.000 psi  </v>
          </cell>
          <cell r="D19" t="str">
            <v xml:space="preserve"> M3  </v>
          </cell>
          <cell r="E19">
            <v>10.46</v>
          </cell>
          <cell r="F19">
            <v>430000</v>
          </cell>
          <cell r="G19">
            <v>4497800</v>
          </cell>
          <cell r="I19">
            <v>20.834000000000003</v>
          </cell>
          <cell r="J19">
            <v>8958620.0000000019</v>
          </cell>
        </row>
        <row r="20">
          <cell r="B20" t="str">
            <v>2.3</v>
          </cell>
          <cell r="C20" t="str">
            <v xml:space="preserve"> Solado de limpieza e: 0,05 m</v>
          </cell>
          <cell r="D20" t="str">
            <v xml:space="preserve"> M2  </v>
          </cell>
          <cell r="E20">
            <v>60.52</v>
          </cell>
          <cell r="F20">
            <v>20000</v>
          </cell>
          <cell r="G20">
            <v>1210400</v>
          </cell>
          <cell r="I20">
            <v>274.26900000000001</v>
          </cell>
          <cell r="J20">
            <v>5485380</v>
          </cell>
        </row>
        <row r="21">
          <cell r="B21" t="str">
            <v>2.4</v>
          </cell>
          <cell r="C21" t="str">
            <v xml:space="preserve"> Base en concreto ciclopeo  </v>
          </cell>
          <cell r="D21" t="str">
            <v xml:space="preserve"> M3  </v>
          </cell>
          <cell r="E21">
            <v>5.52</v>
          </cell>
          <cell r="F21">
            <v>321000</v>
          </cell>
          <cell r="G21">
            <v>1771920</v>
          </cell>
          <cell r="J21">
            <v>0</v>
          </cell>
        </row>
        <row r="22">
          <cell r="B22" t="str">
            <v>2.5</v>
          </cell>
          <cell r="C22" t="str">
            <v xml:space="preserve"> Viga de cimentacion en concreto de 3.000 psi  </v>
          </cell>
          <cell r="D22" t="str">
            <v xml:space="preserve"> M3  </v>
          </cell>
          <cell r="E22">
            <v>13.07</v>
          </cell>
          <cell r="F22">
            <v>536311</v>
          </cell>
          <cell r="G22">
            <v>7009585</v>
          </cell>
          <cell r="I22" t="e">
            <v>#REF!</v>
          </cell>
          <cell r="J22" t="e">
            <v>#REF!</v>
          </cell>
        </row>
        <row r="23">
          <cell r="B23" t="str">
            <v>2.6</v>
          </cell>
          <cell r="C23" t="str">
            <v>Concreto de 3000 psi para muro de contencion H=4,00 m</v>
          </cell>
          <cell r="D23" t="str">
            <v>M3</v>
          </cell>
          <cell r="E23">
            <v>330.05</v>
          </cell>
          <cell r="F23">
            <v>822177</v>
          </cell>
          <cell r="G23">
            <v>271359519</v>
          </cell>
          <cell r="I23">
            <v>26.71</v>
          </cell>
          <cell r="J23">
            <v>21960347.670000002</v>
          </cell>
        </row>
        <row r="24">
          <cell r="B24" t="str">
            <v>2.7</v>
          </cell>
          <cell r="C24" t="str">
            <v>Hierro de refuerzo de 60.000 psi</v>
          </cell>
          <cell r="D24" t="str">
            <v>KG</v>
          </cell>
          <cell r="E24">
            <v>14534.4</v>
          </cell>
          <cell r="F24">
            <v>4110</v>
          </cell>
          <cell r="G24">
            <v>59736384</v>
          </cell>
          <cell r="I24" t="e">
            <v>#REF!</v>
          </cell>
          <cell r="J24" t="e">
            <v>#REF!</v>
          </cell>
        </row>
        <row r="25">
          <cell r="C25" t="str">
            <v>SUBTOTAL</v>
          </cell>
          <cell r="G25">
            <v>346681025</v>
          </cell>
          <cell r="J25" t="e">
            <v>#REF!</v>
          </cell>
        </row>
        <row r="26">
          <cell r="B26" t="str">
            <v xml:space="preserve"> 03  </v>
          </cell>
          <cell r="C26" t="str">
            <v xml:space="preserve"> DESAGUES  </v>
          </cell>
          <cell r="D26" t="str">
            <v xml:space="preserve"> </v>
          </cell>
          <cell r="E26" t="str">
            <v xml:space="preserve"> </v>
          </cell>
          <cell r="F26" t="str">
            <v xml:space="preserve"> </v>
          </cell>
        </row>
        <row r="27">
          <cell r="B27" t="str">
            <v>3.1</v>
          </cell>
          <cell r="C27" t="str">
            <v xml:space="preserve"> Localizacion de redes  </v>
          </cell>
          <cell r="D27" t="str">
            <v xml:space="preserve"> Ml  </v>
          </cell>
          <cell r="E27">
            <v>241.09</v>
          </cell>
          <cell r="F27">
            <v>438</v>
          </cell>
          <cell r="G27">
            <v>105597</v>
          </cell>
          <cell r="I27" t="e">
            <v>#REF!</v>
          </cell>
          <cell r="J27" t="e">
            <v>#REF!</v>
          </cell>
        </row>
        <row r="28">
          <cell r="B28" t="str">
            <v>3.2</v>
          </cell>
          <cell r="C28" t="str">
            <v xml:space="preserve"> Excavacion manual y retiro de sobrantes  </v>
          </cell>
          <cell r="D28" t="str">
            <v xml:space="preserve"> M3  </v>
          </cell>
          <cell r="E28">
            <v>512.92999999999995</v>
          </cell>
          <cell r="F28">
            <v>26100</v>
          </cell>
          <cell r="G28">
            <v>13387473</v>
          </cell>
          <cell r="I28">
            <v>512.92999999999995</v>
          </cell>
          <cell r="J28">
            <v>13387472.999999998</v>
          </cell>
        </row>
        <row r="29">
          <cell r="B29" t="str">
            <v>3.3</v>
          </cell>
          <cell r="C29" t="str">
            <v xml:space="preserve"> Tuberia PVC S de 24"</v>
          </cell>
          <cell r="D29" t="str">
            <v xml:space="preserve"> Ml  </v>
          </cell>
          <cell r="E29">
            <v>143.16</v>
          </cell>
          <cell r="F29">
            <v>331840</v>
          </cell>
          <cell r="G29">
            <v>47506214</v>
          </cell>
          <cell r="I29">
            <v>143.16</v>
          </cell>
          <cell r="J29">
            <v>47506214.399999999</v>
          </cell>
        </row>
        <row r="30">
          <cell r="B30" t="str">
            <v>3.4</v>
          </cell>
          <cell r="C30" t="str">
            <v xml:space="preserve"> Tuberia PVC S de 10"  </v>
          </cell>
          <cell r="D30" t="str">
            <v xml:space="preserve"> Ml  </v>
          </cell>
          <cell r="E30">
            <v>71.930000000000007</v>
          </cell>
          <cell r="F30">
            <v>75657</v>
          </cell>
          <cell r="G30">
            <v>5442008</v>
          </cell>
          <cell r="I30">
            <v>50</v>
          </cell>
          <cell r="J30">
            <v>3782850</v>
          </cell>
        </row>
        <row r="31">
          <cell r="B31" t="str">
            <v>3.5</v>
          </cell>
          <cell r="C31" t="str">
            <v xml:space="preserve"> Tuberia PVC S de 8"  </v>
          </cell>
          <cell r="D31" t="str">
            <v xml:space="preserve"> Ml  </v>
          </cell>
          <cell r="E31">
            <v>26</v>
          </cell>
          <cell r="F31">
            <v>59800</v>
          </cell>
          <cell r="G31">
            <v>1554800</v>
          </cell>
          <cell r="I31">
            <v>26</v>
          </cell>
          <cell r="J31">
            <v>1554800</v>
          </cell>
        </row>
        <row r="32">
          <cell r="B32" t="str">
            <v>3.6</v>
          </cell>
          <cell r="C32" t="str">
            <v xml:space="preserve"> Tuberia PVC S de 6"  </v>
          </cell>
          <cell r="D32" t="str">
            <v xml:space="preserve"> Ml  </v>
          </cell>
          <cell r="E32">
            <v>136.85</v>
          </cell>
          <cell r="F32">
            <v>52185</v>
          </cell>
          <cell r="G32">
            <v>7141517</v>
          </cell>
          <cell r="I32" t="e">
            <v>#REF!</v>
          </cell>
          <cell r="J32" t="e">
            <v>#REF!</v>
          </cell>
        </row>
        <row r="33">
          <cell r="B33" t="str">
            <v>3.7</v>
          </cell>
          <cell r="C33" t="str">
            <v xml:space="preserve"> Tuberia PVC S de 4"  </v>
          </cell>
          <cell r="D33" t="str">
            <v xml:space="preserve"> Ml  </v>
          </cell>
          <cell r="E33">
            <v>54.44</v>
          </cell>
          <cell r="F33">
            <v>33100</v>
          </cell>
          <cell r="G33">
            <v>1801964</v>
          </cell>
          <cell r="I33" t="e">
            <v>#REF!</v>
          </cell>
          <cell r="J33" t="e">
            <v>#REF!</v>
          </cell>
        </row>
        <row r="34">
          <cell r="B34" t="str">
            <v>3.8</v>
          </cell>
          <cell r="C34" t="str">
            <v xml:space="preserve"> Tuberia PVC S de 2"  </v>
          </cell>
          <cell r="D34" t="str">
            <v xml:space="preserve"> Ml  </v>
          </cell>
          <cell r="E34">
            <v>31.06</v>
          </cell>
          <cell r="F34">
            <v>16200</v>
          </cell>
          <cell r="G34">
            <v>503172</v>
          </cell>
          <cell r="I34" t="e">
            <v>#REF!</v>
          </cell>
          <cell r="J34" t="e">
            <v>#REF!</v>
          </cell>
        </row>
        <row r="35">
          <cell r="B35" t="str">
            <v>3.9</v>
          </cell>
          <cell r="C35" t="str">
            <v xml:space="preserve"> Accesorios PVC S de 4"  </v>
          </cell>
          <cell r="D35" t="str">
            <v xml:space="preserve"> Un  </v>
          </cell>
          <cell r="E35">
            <v>20</v>
          </cell>
          <cell r="F35">
            <v>22813</v>
          </cell>
          <cell r="G35">
            <v>456260</v>
          </cell>
          <cell r="I35" t="e">
            <v>#REF!</v>
          </cell>
          <cell r="J35" t="e">
            <v>#REF!</v>
          </cell>
        </row>
        <row r="36">
          <cell r="B36" t="str">
            <v>3.10</v>
          </cell>
          <cell r="C36" t="str">
            <v xml:space="preserve"> Accesorios PVC S de 2"  </v>
          </cell>
          <cell r="D36" t="str">
            <v xml:space="preserve"> Un  </v>
          </cell>
          <cell r="E36">
            <v>16</v>
          </cell>
          <cell r="F36">
            <v>10300</v>
          </cell>
          <cell r="G36">
            <v>164800</v>
          </cell>
          <cell r="I36" t="e">
            <v>#REF!</v>
          </cell>
          <cell r="J36" t="e">
            <v>#REF!</v>
          </cell>
        </row>
        <row r="37">
          <cell r="B37" t="str">
            <v>3.11</v>
          </cell>
          <cell r="C37" t="str">
            <v xml:space="preserve"> Pozos de inspeccion de 0 a 2 mts</v>
          </cell>
          <cell r="D37" t="str">
            <v xml:space="preserve"> Un  </v>
          </cell>
          <cell r="E37">
            <v>3</v>
          </cell>
          <cell r="F37">
            <v>1749796</v>
          </cell>
          <cell r="G37">
            <v>5249388</v>
          </cell>
          <cell r="I37">
            <v>4</v>
          </cell>
          <cell r="J37">
            <v>6999184</v>
          </cell>
        </row>
        <row r="38">
          <cell r="B38" t="str">
            <v>3.12</v>
          </cell>
          <cell r="C38" t="str">
            <v xml:space="preserve"> Sumideros en concreto de aguas lluvias según diseño</v>
          </cell>
          <cell r="D38" t="str">
            <v xml:space="preserve"> Un  </v>
          </cell>
          <cell r="E38">
            <v>3</v>
          </cell>
          <cell r="F38">
            <v>605000</v>
          </cell>
          <cell r="G38">
            <v>1815000</v>
          </cell>
          <cell r="I38">
            <v>10</v>
          </cell>
          <cell r="J38">
            <v>6050000</v>
          </cell>
        </row>
        <row r="39">
          <cell r="B39" t="str">
            <v>3.13</v>
          </cell>
          <cell r="C39" t="str">
            <v xml:space="preserve"> Cajas de inspeccion de 60*60 en concreto</v>
          </cell>
          <cell r="D39" t="str">
            <v xml:space="preserve"> Un  </v>
          </cell>
          <cell r="E39">
            <v>11</v>
          </cell>
          <cell r="F39">
            <v>227711</v>
          </cell>
          <cell r="G39">
            <v>2504821</v>
          </cell>
          <cell r="I39" t="e">
            <v>#REF!</v>
          </cell>
          <cell r="J39" t="e">
            <v>#REF!</v>
          </cell>
        </row>
        <row r="40">
          <cell r="B40" t="str">
            <v>3.14</v>
          </cell>
          <cell r="C40" t="str">
            <v xml:space="preserve"> Tapada de tuberia  </v>
          </cell>
          <cell r="D40" t="str">
            <v xml:space="preserve"> M3  </v>
          </cell>
          <cell r="E40">
            <v>410.34</v>
          </cell>
          <cell r="F40">
            <v>10142</v>
          </cell>
          <cell r="G40">
            <v>4161668</v>
          </cell>
          <cell r="I40">
            <v>410.34</v>
          </cell>
          <cell r="J40">
            <v>4161668.28</v>
          </cell>
        </row>
        <row r="41">
          <cell r="B41" t="str">
            <v>3.15</v>
          </cell>
          <cell r="C41" t="str">
            <v>Filtro incluye tuberia pvc s de 6" perforada, triturado y geotextil</v>
          </cell>
          <cell r="D41" t="str">
            <v>ML</v>
          </cell>
          <cell r="E41">
            <v>116.76</v>
          </cell>
          <cell r="F41">
            <v>98255</v>
          </cell>
          <cell r="G41">
            <v>11472254</v>
          </cell>
          <cell r="I41" t="e">
            <v>#REF!</v>
          </cell>
          <cell r="J41" t="e">
            <v>#REF!</v>
          </cell>
        </row>
        <row r="42">
          <cell r="B42" t="str">
            <v>3.16</v>
          </cell>
          <cell r="C42" t="str">
            <v>Punto sanitario de 6"</v>
          </cell>
          <cell r="D42" t="str">
            <v>UND</v>
          </cell>
          <cell r="E42">
            <v>4</v>
          </cell>
          <cell r="F42">
            <v>229633</v>
          </cell>
          <cell r="G42">
            <v>918532</v>
          </cell>
          <cell r="I42">
            <v>8</v>
          </cell>
          <cell r="J42">
            <v>1837064</v>
          </cell>
        </row>
        <row r="43">
          <cell r="C43" t="str">
            <v xml:space="preserve"> TOTAL CAPITULO  </v>
          </cell>
          <cell r="D43" t="str">
            <v xml:space="preserve"> </v>
          </cell>
          <cell r="E43" t="str">
            <v xml:space="preserve"> </v>
          </cell>
          <cell r="F43" t="str">
            <v xml:space="preserve"> </v>
          </cell>
          <cell r="G43">
            <v>104185468</v>
          </cell>
          <cell r="J43" t="e">
            <v>#REF!</v>
          </cell>
        </row>
        <row r="44">
          <cell r="B44">
            <v>4</v>
          </cell>
          <cell r="C44" t="str">
            <v>MAMPOSTERIA</v>
          </cell>
        </row>
        <row r="45">
          <cell r="B45" t="str">
            <v>4.1</v>
          </cell>
          <cell r="C45" t="str">
            <v>Muro en bloque split, incluye dovela y refuerzo de 3/8" cada 60cm</v>
          </cell>
          <cell r="D45" t="str">
            <v>M2</v>
          </cell>
          <cell r="E45">
            <v>200</v>
          </cell>
          <cell r="F45">
            <v>105111</v>
          </cell>
          <cell r="G45">
            <v>21022200</v>
          </cell>
          <cell r="I45">
            <v>200</v>
          </cell>
          <cell r="J45">
            <v>21022200</v>
          </cell>
        </row>
        <row r="46">
          <cell r="B46" t="str">
            <v>4.2</v>
          </cell>
          <cell r="C46" t="str">
            <v xml:space="preserve"> Muros en bloque No. 5  </v>
          </cell>
          <cell r="D46" t="str">
            <v xml:space="preserve"> M2  </v>
          </cell>
          <cell r="E46">
            <v>267</v>
          </cell>
          <cell r="F46">
            <v>23473</v>
          </cell>
          <cell r="G46">
            <v>6267291</v>
          </cell>
          <cell r="I46" t="e">
            <v>#REF!</v>
          </cell>
          <cell r="J46" t="e">
            <v>#REF!</v>
          </cell>
        </row>
        <row r="47">
          <cell r="B47" t="str">
            <v>4.3</v>
          </cell>
          <cell r="C47" t="str">
            <v xml:space="preserve"> Mesones en concreto 0,6 m revestido en granito pulido  </v>
          </cell>
          <cell r="D47" t="str">
            <v xml:space="preserve"> Ml  </v>
          </cell>
          <cell r="E47">
            <v>15</v>
          </cell>
          <cell r="F47">
            <v>183276</v>
          </cell>
          <cell r="G47">
            <v>2749140</v>
          </cell>
          <cell r="I47" t="e">
            <v>#REF!</v>
          </cell>
          <cell r="J47" t="e">
            <v>#REF!</v>
          </cell>
        </row>
        <row r="48">
          <cell r="B48" t="str">
            <v>4.4</v>
          </cell>
          <cell r="C48" t="str">
            <v xml:space="preserve"> Orinal corrido en concreto y granito pulido  </v>
          </cell>
          <cell r="D48" t="str">
            <v xml:space="preserve"> Ml  </v>
          </cell>
          <cell r="E48">
            <v>5.5</v>
          </cell>
          <cell r="F48">
            <v>174390</v>
          </cell>
          <cell r="G48">
            <v>959145</v>
          </cell>
          <cell r="I48" t="e">
            <v>#REF!</v>
          </cell>
          <cell r="J48" t="e">
            <v>#REF!</v>
          </cell>
        </row>
        <row r="49">
          <cell r="C49" t="str">
            <v>SUBTOTAL</v>
          </cell>
          <cell r="G49">
            <v>30997776</v>
          </cell>
          <cell r="J49" t="e">
            <v>#REF!</v>
          </cell>
        </row>
        <row r="50">
          <cell r="B50">
            <v>5</v>
          </cell>
          <cell r="C50" t="str">
            <v>PAÑETES</v>
          </cell>
          <cell r="J50">
            <v>0</v>
          </cell>
        </row>
        <row r="51">
          <cell r="B51" t="str">
            <v>5.1</v>
          </cell>
          <cell r="C51" t="str">
            <v xml:space="preserve"> Pañetes 1:4 sobre muros interiores </v>
          </cell>
          <cell r="D51" t="str">
            <v xml:space="preserve"> M2  </v>
          </cell>
          <cell r="E51">
            <v>359</v>
          </cell>
          <cell r="F51">
            <v>15105</v>
          </cell>
          <cell r="G51">
            <v>5422695</v>
          </cell>
          <cell r="I51" t="e">
            <v>#REF!</v>
          </cell>
          <cell r="J51" t="e">
            <v>#REF!</v>
          </cell>
        </row>
        <row r="52">
          <cell r="B52" t="str">
            <v>5.2</v>
          </cell>
          <cell r="C52" t="str">
            <v>Pañete muro 1:4 sobre muros de fachada incluye filos y dilataciones</v>
          </cell>
          <cell r="D52" t="str">
            <v>M2</v>
          </cell>
          <cell r="E52">
            <v>449.78999999999996</v>
          </cell>
          <cell r="F52">
            <v>15105</v>
          </cell>
          <cell r="G52">
            <v>6794078</v>
          </cell>
          <cell r="I52" t="e">
            <v>#REF!</v>
          </cell>
          <cell r="J52" t="e">
            <v>#REF!</v>
          </cell>
        </row>
        <row r="53">
          <cell r="B53" t="str">
            <v>5.3</v>
          </cell>
          <cell r="C53" t="str">
            <v xml:space="preserve"> Pañete bajo placa  </v>
          </cell>
          <cell r="D53" t="str">
            <v xml:space="preserve"> M2  </v>
          </cell>
          <cell r="E53">
            <v>276.11</v>
          </cell>
          <cell r="F53">
            <v>17300</v>
          </cell>
          <cell r="G53">
            <v>4776703</v>
          </cell>
          <cell r="I53" t="e">
            <v>#REF!</v>
          </cell>
          <cell r="J53" t="e">
            <v>#REF!</v>
          </cell>
        </row>
        <row r="54">
          <cell r="C54" t="str">
            <v>SUBTOTAL</v>
          </cell>
          <cell r="G54">
            <v>16993476</v>
          </cell>
          <cell r="J54" t="e">
            <v>#REF!</v>
          </cell>
        </row>
        <row r="55">
          <cell r="B55">
            <v>6</v>
          </cell>
          <cell r="C55" t="str">
            <v xml:space="preserve"> ESTRUCTURA  </v>
          </cell>
          <cell r="D55" t="str">
            <v xml:space="preserve"> </v>
          </cell>
          <cell r="E55" t="str">
            <v xml:space="preserve"> </v>
          </cell>
          <cell r="F55" t="str">
            <v xml:space="preserve"> </v>
          </cell>
        </row>
        <row r="56">
          <cell r="B56" t="str">
            <v>6.1</v>
          </cell>
          <cell r="C56" t="str">
            <v xml:space="preserve"> Columnas en concreto de 3.000 psi  </v>
          </cell>
          <cell r="D56" t="str">
            <v xml:space="preserve"> M3  </v>
          </cell>
          <cell r="E56">
            <v>9.5399999999999991</v>
          </cell>
          <cell r="F56">
            <v>606643</v>
          </cell>
          <cell r="G56">
            <v>5787374</v>
          </cell>
          <cell r="I56" t="e">
            <v>#REF!</v>
          </cell>
          <cell r="J56" t="e">
            <v>#REF!</v>
          </cell>
        </row>
        <row r="57">
          <cell r="B57" t="str">
            <v>6.2</v>
          </cell>
          <cell r="C57" t="str">
            <v xml:space="preserve"> Viga de amarre en concreto de 3.000 psi  </v>
          </cell>
          <cell r="D57" t="str">
            <v xml:space="preserve"> M3  </v>
          </cell>
          <cell r="E57">
            <v>10.3</v>
          </cell>
          <cell r="F57">
            <v>676000</v>
          </cell>
          <cell r="G57">
            <v>6962800</v>
          </cell>
          <cell r="I57" t="e">
            <v>#REF!</v>
          </cell>
          <cell r="J57" t="e">
            <v>#REF!</v>
          </cell>
        </row>
        <row r="58">
          <cell r="B58" t="str">
            <v>6.3</v>
          </cell>
          <cell r="C58" t="str">
            <v xml:space="preserve"> Placa maciza en concreto de 3.000 p`si H=0,10 m  </v>
          </cell>
          <cell r="D58" t="str">
            <v xml:space="preserve"> M2  </v>
          </cell>
          <cell r="E58">
            <v>276.11</v>
          </cell>
          <cell r="F58">
            <v>102000</v>
          </cell>
          <cell r="G58">
            <v>28163220</v>
          </cell>
          <cell r="I58" t="e">
            <v>#REF!</v>
          </cell>
          <cell r="J58" t="e">
            <v>#REF!</v>
          </cell>
        </row>
        <row r="59">
          <cell r="B59" t="str">
            <v>6.4</v>
          </cell>
          <cell r="C59" t="str">
            <v xml:space="preserve"> Hierro de refuerzo  </v>
          </cell>
          <cell r="D59" t="str">
            <v xml:space="preserve"> Kg  </v>
          </cell>
          <cell r="E59">
            <v>7790.44</v>
          </cell>
          <cell r="F59">
            <v>4110</v>
          </cell>
          <cell r="G59">
            <v>32018708</v>
          </cell>
          <cell r="I59" t="e">
            <v>#REF!</v>
          </cell>
          <cell r="J59" t="e">
            <v>#REF!</v>
          </cell>
        </row>
        <row r="60">
          <cell r="C60" t="str">
            <v xml:space="preserve"> TOTAL CAPITULO  </v>
          </cell>
          <cell r="D60" t="str">
            <v xml:space="preserve"> </v>
          </cell>
          <cell r="E60" t="str">
            <v xml:space="preserve"> </v>
          </cell>
          <cell r="F60" t="str">
            <v xml:space="preserve"> </v>
          </cell>
          <cell r="G60">
            <v>72932102</v>
          </cell>
          <cell r="J60" t="e">
            <v>#REF!</v>
          </cell>
        </row>
        <row r="61">
          <cell r="B61">
            <v>7</v>
          </cell>
          <cell r="C61" t="str">
            <v xml:space="preserve"> CUBIERTA  </v>
          </cell>
          <cell r="D61" t="str">
            <v xml:space="preserve"> </v>
          </cell>
          <cell r="E61" t="str">
            <v xml:space="preserve"> </v>
          </cell>
          <cell r="F61" t="str">
            <v xml:space="preserve"> </v>
          </cell>
        </row>
        <row r="62">
          <cell r="B62" t="str">
            <v>7.1</v>
          </cell>
          <cell r="C62" t="str">
            <v xml:space="preserve"> Impermeabilizacion de placa en concreto en emulsion asfaltica sika</v>
          </cell>
          <cell r="D62" t="str">
            <v xml:space="preserve"> M2  </v>
          </cell>
          <cell r="E62">
            <v>276.11</v>
          </cell>
          <cell r="F62">
            <v>43808</v>
          </cell>
          <cell r="G62">
            <v>12095827</v>
          </cell>
          <cell r="I62" t="e">
            <v>#REF!</v>
          </cell>
          <cell r="J62" t="e">
            <v>#REF!</v>
          </cell>
        </row>
        <row r="63">
          <cell r="C63" t="str">
            <v xml:space="preserve"> TOTAL CAPITULO  </v>
          </cell>
          <cell r="D63" t="str">
            <v xml:space="preserve"> </v>
          </cell>
          <cell r="E63" t="str">
            <v xml:space="preserve"> </v>
          </cell>
          <cell r="F63" t="str">
            <v xml:space="preserve"> </v>
          </cell>
          <cell r="G63">
            <v>12095827</v>
          </cell>
          <cell r="J63" t="e">
            <v>#REF!</v>
          </cell>
        </row>
        <row r="64">
          <cell r="B64">
            <v>8</v>
          </cell>
          <cell r="C64" t="str">
            <v xml:space="preserve"> CIELO RASO  </v>
          </cell>
          <cell r="D64" t="str">
            <v xml:space="preserve"> </v>
          </cell>
          <cell r="E64" t="str">
            <v xml:space="preserve"> </v>
          </cell>
          <cell r="F64" t="str">
            <v xml:space="preserve"> </v>
          </cell>
        </row>
        <row r="65">
          <cell r="B65" t="str">
            <v>8.1</v>
          </cell>
          <cell r="C65" t="str">
            <v xml:space="preserve"> Cielo raso en estuco y vinilo tipo 1</v>
          </cell>
          <cell r="D65" t="str">
            <v xml:space="preserve"> M2  </v>
          </cell>
          <cell r="E65">
            <v>276.11</v>
          </cell>
          <cell r="F65">
            <v>10697</v>
          </cell>
          <cell r="G65">
            <v>2953549</v>
          </cell>
          <cell r="I65" t="e">
            <v>#REF!</v>
          </cell>
          <cell r="J65" t="e">
            <v>#REF!</v>
          </cell>
        </row>
        <row r="66">
          <cell r="B66" t="str">
            <v xml:space="preserve"> </v>
          </cell>
          <cell r="C66" t="str">
            <v xml:space="preserve"> TOTAL CAPITULO  </v>
          </cell>
          <cell r="D66" t="str">
            <v xml:space="preserve"> </v>
          </cell>
          <cell r="E66" t="str">
            <v xml:space="preserve"> </v>
          </cell>
          <cell r="F66" t="str">
            <v xml:space="preserve"> </v>
          </cell>
          <cell r="G66">
            <v>2953549</v>
          </cell>
          <cell r="J66" t="e">
            <v>#REF!</v>
          </cell>
        </row>
        <row r="67">
          <cell r="B67">
            <v>9</v>
          </cell>
          <cell r="C67" t="str">
            <v>PISOS</v>
          </cell>
          <cell r="J67">
            <v>0</v>
          </cell>
        </row>
        <row r="68">
          <cell r="B68" t="str">
            <v>9.1</v>
          </cell>
          <cell r="C68" t="str">
            <v>Relleno en recebo compactado mecanicamente</v>
          </cell>
          <cell r="D68" t="str">
            <v>M3</v>
          </cell>
          <cell r="E68">
            <v>767.87</v>
          </cell>
          <cell r="F68">
            <v>45309</v>
          </cell>
          <cell r="G68">
            <v>34791422</v>
          </cell>
          <cell r="J68">
            <v>0</v>
          </cell>
        </row>
        <row r="69">
          <cell r="B69" t="str">
            <v>9.2</v>
          </cell>
          <cell r="C69" t="str">
            <v>Placa de contrapiso e=0,10m concreto de 3000 psi incluye malla electrosoldada 5mm según diseño</v>
          </cell>
          <cell r="D69" t="str">
            <v>M2</v>
          </cell>
          <cell r="E69">
            <v>1550</v>
          </cell>
          <cell r="F69">
            <v>64725</v>
          </cell>
          <cell r="G69">
            <v>100323750</v>
          </cell>
          <cell r="I69" t="e">
            <v>#REF!</v>
          </cell>
          <cell r="J69" t="e">
            <v>#REF!</v>
          </cell>
        </row>
        <row r="70">
          <cell r="B70" t="str">
            <v>9.3</v>
          </cell>
          <cell r="C70" t="str">
            <v>Piso en loseta de concreto 0.40x0.40x0.06m de trafico peatonal, incluye capa de arena y alistado en mortero</v>
          </cell>
          <cell r="D70" t="str">
            <v>M2</v>
          </cell>
          <cell r="E70">
            <v>5146.0599999999995</v>
          </cell>
          <cell r="F70">
            <v>89704</v>
          </cell>
          <cell r="G70">
            <v>461622166</v>
          </cell>
          <cell r="I70" t="e">
            <v>#REF!</v>
          </cell>
          <cell r="J70" t="e">
            <v>#REF!</v>
          </cell>
        </row>
        <row r="71">
          <cell r="B71" t="str">
            <v>9.4</v>
          </cell>
          <cell r="C71" t="str">
            <v>Graderia en concreto de 3000 psi incluye espalda, malla electrosoldada de 5mm según diseño</v>
          </cell>
          <cell r="D71" t="str">
            <v>ML</v>
          </cell>
          <cell r="E71">
            <v>902</v>
          </cell>
          <cell r="F71">
            <v>199221</v>
          </cell>
          <cell r="G71">
            <v>179697342</v>
          </cell>
          <cell r="I71" t="e">
            <v>#REF!</v>
          </cell>
          <cell r="J71" t="e">
            <v>#REF!</v>
          </cell>
        </row>
        <row r="72">
          <cell r="B72" t="str">
            <v>9.5</v>
          </cell>
          <cell r="C72" t="str">
            <v xml:space="preserve"> Piso en Decorpiso  </v>
          </cell>
          <cell r="D72" t="str">
            <v xml:space="preserve"> M2  </v>
          </cell>
          <cell r="E72">
            <v>270</v>
          </cell>
          <cell r="F72">
            <v>36595</v>
          </cell>
          <cell r="G72">
            <v>9880650</v>
          </cell>
          <cell r="I72" t="e">
            <v>#REF!</v>
          </cell>
          <cell r="J72" t="e">
            <v>#REF!</v>
          </cell>
        </row>
        <row r="73">
          <cell r="B73" t="str">
            <v>9.6</v>
          </cell>
          <cell r="C73" t="str">
            <v xml:space="preserve"> Alistado de piso  </v>
          </cell>
          <cell r="D73" t="str">
            <v xml:space="preserve"> M2  </v>
          </cell>
          <cell r="E73">
            <v>455.44</v>
          </cell>
          <cell r="F73">
            <v>14800</v>
          </cell>
          <cell r="G73">
            <v>6740512</v>
          </cell>
          <cell r="I73" t="e">
            <v>#REF!</v>
          </cell>
          <cell r="J73" t="e">
            <v>#REF!</v>
          </cell>
        </row>
        <row r="74">
          <cell r="B74" t="str">
            <v>9.7</v>
          </cell>
          <cell r="C74" t="str">
            <v xml:space="preserve"> Piso en tableta de gres  </v>
          </cell>
          <cell r="D74" t="str">
            <v xml:space="preserve"> M2  </v>
          </cell>
          <cell r="E74">
            <v>64.5</v>
          </cell>
          <cell r="F74">
            <v>32717</v>
          </cell>
          <cell r="G74">
            <v>2110247</v>
          </cell>
          <cell r="I74">
            <v>64.5</v>
          </cell>
          <cell r="J74">
            <v>2110246.5</v>
          </cell>
        </row>
        <row r="75">
          <cell r="B75" t="str">
            <v>9.8</v>
          </cell>
          <cell r="C75" t="str">
            <v xml:space="preserve"> Acabado de escaleras en granito lavado  </v>
          </cell>
          <cell r="D75" t="str">
            <v xml:space="preserve"> M2  </v>
          </cell>
          <cell r="E75">
            <v>53.46</v>
          </cell>
          <cell r="F75">
            <v>62359</v>
          </cell>
          <cell r="G75">
            <v>3333712</v>
          </cell>
          <cell r="I75">
            <v>53.46</v>
          </cell>
          <cell r="J75">
            <v>3333712.14</v>
          </cell>
        </row>
        <row r="76">
          <cell r="C76" t="str">
            <v>SUBTOTAL</v>
          </cell>
          <cell r="G76">
            <v>798499801</v>
          </cell>
          <cell r="J76" t="e">
            <v>#REF!</v>
          </cell>
        </row>
        <row r="77">
          <cell r="B77" t="str">
            <v xml:space="preserve"> 10  </v>
          </cell>
          <cell r="C77" t="str">
            <v xml:space="preserve"> ENCHAPES Y ACCESORIOS  </v>
          </cell>
          <cell r="D77" t="str">
            <v xml:space="preserve"> </v>
          </cell>
          <cell r="E77" t="str">
            <v xml:space="preserve"> </v>
          </cell>
          <cell r="F77" t="str">
            <v xml:space="preserve"> </v>
          </cell>
        </row>
        <row r="78">
          <cell r="B78" t="str">
            <v>10.1</v>
          </cell>
          <cell r="C78" t="str">
            <v xml:space="preserve"> Enchape en porcelana  de .30*.30</v>
          </cell>
          <cell r="D78" t="str">
            <v xml:space="preserve"> M2  </v>
          </cell>
          <cell r="E78">
            <v>278</v>
          </cell>
          <cell r="F78">
            <v>35811</v>
          </cell>
          <cell r="G78">
            <v>9955458</v>
          </cell>
          <cell r="I78" t="e">
            <v>#REF!</v>
          </cell>
          <cell r="J78" t="e">
            <v>#REF!</v>
          </cell>
        </row>
        <row r="79">
          <cell r="B79" t="str">
            <v>10.2</v>
          </cell>
          <cell r="C79" t="str">
            <v xml:space="preserve"> Jaboneras  en ceramica</v>
          </cell>
          <cell r="D79" t="str">
            <v xml:space="preserve"> Un  </v>
          </cell>
          <cell r="E79">
            <v>8</v>
          </cell>
          <cell r="F79">
            <v>13126</v>
          </cell>
          <cell r="G79">
            <v>105008</v>
          </cell>
          <cell r="I79" t="e">
            <v>#REF!</v>
          </cell>
          <cell r="J79" t="e">
            <v>#REF!</v>
          </cell>
        </row>
        <row r="80">
          <cell r="B80" t="str">
            <v>10.3</v>
          </cell>
          <cell r="C80" t="str">
            <v xml:space="preserve"> Papeleras  en ceramica</v>
          </cell>
          <cell r="D80" t="str">
            <v xml:space="preserve"> Un  </v>
          </cell>
          <cell r="E80">
            <v>20</v>
          </cell>
          <cell r="F80">
            <v>21320</v>
          </cell>
          <cell r="G80">
            <v>426400</v>
          </cell>
          <cell r="I80" t="e">
            <v>#REF!</v>
          </cell>
          <cell r="J80" t="e">
            <v>#REF!</v>
          </cell>
        </row>
        <row r="81">
          <cell r="B81" t="str">
            <v xml:space="preserve"> </v>
          </cell>
          <cell r="C81" t="str">
            <v xml:space="preserve"> TOTAL CAPITULO  </v>
          </cell>
          <cell r="D81" t="str">
            <v xml:space="preserve"> </v>
          </cell>
          <cell r="E81" t="str">
            <v xml:space="preserve"> </v>
          </cell>
          <cell r="F81" t="str">
            <v xml:space="preserve"> </v>
          </cell>
          <cell r="G81">
            <v>10486866</v>
          </cell>
          <cell r="J81" t="e">
            <v>#REF!</v>
          </cell>
        </row>
        <row r="82">
          <cell r="B82" t="str">
            <v xml:space="preserve"> 11  </v>
          </cell>
          <cell r="C82" t="str">
            <v xml:space="preserve"> INSTALACIONES HIDROSANITARIAS  </v>
          </cell>
          <cell r="D82" t="str">
            <v xml:space="preserve"> </v>
          </cell>
          <cell r="E82" t="str">
            <v xml:space="preserve"> </v>
          </cell>
          <cell r="F82" t="str">
            <v xml:space="preserve"> </v>
          </cell>
        </row>
        <row r="83">
          <cell r="B83" t="str">
            <v>11.1</v>
          </cell>
          <cell r="C83" t="str">
            <v xml:space="preserve"> Tuberia PVC P de 2"  </v>
          </cell>
          <cell r="D83" t="str">
            <v xml:space="preserve"> Ml  </v>
          </cell>
          <cell r="E83">
            <v>40</v>
          </cell>
          <cell r="F83">
            <v>19100</v>
          </cell>
          <cell r="G83">
            <v>764000</v>
          </cell>
          <cell r="J83">
            <v>0</v>
          </cell>
        </row>
        <row r="84">
          <cell r="B84" t="str">
            <v>11.2</v>
          </cell>
          <cell r="C84" t="str">
            <v xml:space="preserve"> Tuberia PVC P de 1 1/2"  </v>
          </cell>
          <cell r="D84" t="str">
            <v xml:space="preserve"> Ml  </v>
          </cell>
          <cell r="E84">
            <v>37.82</v>
          </cell>
          <cell r="F84">
            <v>14100</v>
          </cell>
          <cell r="G84">
            <v>533262</v>
          </cell>
          <cell r="J84">
            <v>0</v>
          </cell>
        </row>
        <row r="85">
          <cell r="B85" t="str">
            <v>11.3</v>
          </cell>
          <cell r="C85" t="str">
            <v xml:space="preserve"> Puntos de agua fria  </v>
          </cell>
          <cell r="D85" t="str">
            <v xml:space="preserve"> Un  </v>
          </cell>
          <cell r="E85">
            <v>36</v>
          </cell>
          <cell r="F85">
            <v>38000</v>
          </cell>
          <cell r="G85">
            <v>1368000</v>
          </cell>
          <cell r="I85">
            <v>36</v>
          </cell>
          <cell r="J85">
            <v>1368000</v>
          </cell>
        </row>
        <row r="86">
          <cell r="B86" t="str">
            <v>11.4</v>
          </cell>
          <cell r="C86" t="str">
            <v xml:space="preserve"> Registros de 2"  </v>
          </cell>
          <cell r="D86" t="str">
            <v xml:space="preserve"> Un  </v>
          </cell>
          <cell r="E86">
            <v>2</v>
          </cell>
          <cell r="F86">
            <v>88000</v>
          </cell>
          <cell r="G86">
            <v>176000</v>
          </cell>
          <cell r="I86">
            <v>2</v>
          </cell>
          <cell r="J86">
            <v>176000</v>
          </cell>
        </row>
        <row r="87">
          <cell r="B87" t="str">
            <v xml:space="preserve"> </v>
          </cell>
          <cell r="C87" t="str">
            <v xml:space="preserve"> TOTAL CAPITULO  </v>
          </cell>
          <cell r="D87" t="str">
            <v xml:space="preserve"> </v>
          </cell>
          <cell r="E87" t="str">
            <v xml:space="preserve"> </v>
          </cell>
          <cell r="F87" t="str">
            <v xml:space="preserve"> </v>
          </cell>
          <cell r="G87">
            <v>2841262</v>
          </cell>
          <cell r="J87">
            <v>1544000</v>
          </cell>
        </row>
        <row r="88">
          <cell r="B88" t="str">
            <v>12</v>
          </cell>
          <cell r="C88" t="str">
            <v>INSTALACIONES ELECTRICAS</v>
          </cell>
        </row>
        <row r="89">
          <cell r="B89" t="str">
            <v>12.1</v>
          </cell>
          <cell r="C89" t="str">
            <v>Acometida electrica 3#8 + 1#10 + 1#10 + 1D1 1/2"</v>
          </cell>
          <cell r="D89" t="str">
            <v>ML</v>
          </cell>
          <cell r="E89">
            <v>60</v>
          </cell>
          <cell r="F89">
            <v>47502</v>
          </cell>
          <cell r="G89">
            <v>2850120</v>
          </cell>
          <cell r="I89" t="e">
            <v>#REF!</v>
          </cell>
          <cell r="J89" t="e">
            <v>#REF!</v>
          </cell>
        </row>
        <row r="90">
          <cell r="B90" t="str">
            <v>12.2</v>
          </cell>
          <cell r="C90" t="str">
            <v xml:space="preserve"> Acometida trifasica  </v>
          </cell>
          <cell r="D90" t="str">
            <v xml:space="preserve"> Ml  </v>
          </cell>
          <cell r="E90">
            <v>100</v>
          </cell>
          <cell r="F90">
            <v>47559</v>
          </cell>
          <cell r="G90">
            <v>4755900</v>
          </cell>
          <cell r="J90">
            <v>0</v>
          </cell>
        </row>
        <row r="91">
          <cell r="B91" t="str">
            <v>12.3</v>
          </cell>
          <cell r="C91" t="str">
            <v xml:space="preserve">Tablero de 12 circuitos con puerta y espacio para totalizador </v>
          </cell>
          <cell r="D91" t="str">
            <v>UND</v>
          </cell>
          <cell r="E91">
            <v>3</v>
          </cell>
          <cell r="F91">
            <v>865612</v>
          </cell>
          <cell r="G91">
            <v>2596836</v>
          </cell>
          <cell r="I91" t="e">
            <v>#REF!</v>
          </cell>
          <cell r="J91" t="e">
            <v>#REF!</v>
          </cell>
        </row>
        <row r="92">
          <cell r="B92" t="str">
            <v>12.4</v>
          </cell>
          <cell r="C92" t="str">
            <v>Polo a tierra</v>
          </cell>
          <cell r="D92" t="str">
            <v>UND</v>
          </cell>
          <cell r="E92">
            <v>3</v>
          </cell>
          <cell r="F92">
            <v>410192</v>
          </cell>
          <cell r="G92">
            <v>1230576</v>
          </cell>
          <cell r="I92" t="e">
            <v>#REF!</v>
          </cell>
          <cell r="J92" t="e">
            <v>#REF!</v>
          </cell>
        </row>
        <row r="93">
          <cell r="B93" t="str">
            <v>12.5</v>
          </cell>
          <cell r="C93" t="str">
            <v>Acometida electrica para iluminacion 3#8+1#8+1D3/4"</v>
          </cell>
          <cell r="D93" t="str">
            <v>ML</v>
          </cell>
          <cell r="E93">
            <v>470</v>
          </cell>
          <cell r="F93">
            <v>23622</v>
          </cell>
          <cell r="G93">
            <v>11102340</v>
          </cell>
          <cell r="I93" t="e">
            <v>#REF!</v>
          </cell>
          <cell r="J93" t="e">
            <v>#REF!</v>
          </cell>
        </row>
        <row r="94">
          <cell r="B94" t="str">
            <v>12.6</v>
          </cell>
          <cell r="C94" t="str">
            <v>Luminaria sobre poste metalico, incluye lampara con fotocelda</v>
          </cell>
          <cell r="D94" t="str">
            <v>UND</v>
          </cell>
          <cell r="E94">
            <v>35</v>
          </cell>
          <cell r="F94">
            <v>1836533</v>
          </cell>
          <cell r="G94">
            <v>64278655</v>
          </cell>
          <cell r="I94" t="e">
            <v>#REF!</v>
          </cell>
          <cell r="J94" t="e">
            <v>#REF!</v>
          </cell>
        </row>
        <row r="95">
          <cell r="B95" t="str">
            <v>12.7</v>
          </cell>
          <cell r="C95" t="str">
            <v>Salida para toma 110 inluye aparato</v>
          </cell>
          <cell r="D95" t="str">
            <v>UND</v>
          </cell>
          <cell r="E95">
            <v>23</v>
          </cell>
          <cell r="F95">
            <v>77175</v>
          </cell>
          <cell r="G95">
            <v>1775025</v>
          </cell>
          <cell r="I95" t="e">
            <v>#REF!</v>
          </cell>
          <cell r="J95" t="e">
            <v>#REF!</v>
          </cell>
        </row>
        <row r="96">
          <cell r="B96" t="str">
            <v>12.8</v>
          </cell>
          <cell r="C96" t="str">
            <v xml:space="preserve"> Salida y lamparas 2 x 32  </v>
          </cell>
          <cell r="D96" t="str">
            <v xml:space="preserve"> Un  </v>
          </cell>
          <cell r="E96">
            <v>30</v>
          </cell>
          <cell r="F96">
            <v>225449</v>
          </cell>
          <cell r="G96">
            <v>6763470</v>
          </cell>
          <cell r="I96" t="e">
            <v>#REF!</v>
          </cell>
          <cell r="J96" t="e">
            <v>#REF!</v>
          </cell>
        </row>
        <row r="97">
          <cell r="B97" t="str">
            <v>12.9</v>
          </cell>
          <cell r="C97" t="str">
            <v xml:space="preserve"> Salidas tomas trifasicas  </v>
          </cell>
          <cell r="D97" t="str">
            <v xml:space="preserve"> Un  </v>
          </cell>
          <cell r="E97">
            <v>3</v>
          </cell>
          <cell r="F97">
            <v>118785</v>
          </cell>
          <cell r="G97">
            <v>356355</v>
          </cell>
          <cell r="I97" t="e">
            <v>#REF!</v>
          </cell>
          <cell r="J97" t="e">
            <v>#REF!</v>
          </cell>
        </row>
        <row r="98">
          <cell r="B98" t="str">
            <v>12.10</v>
          </cell>
          <cell r="C98" t="str">
            <v xml:space="preserve"> Salidas tomas bifasicas  </v>
          </cell>
          <cell r="D98" t="str">
            <v xml:space="preserve"> Un  </v>
          </cell>
          <cell r="E98">
            <v>3</v>
          </cell>
          <cell r="F98">
            <v>78000</v>
          </cell>
          <cell r="G98">
            <v>234000</v>
          </cell>
          <cell r="I98" t="e">
            <v>#REF!</v>
          </cell>
          <cell r="J98" t="e">
            <v>#REF!</v>
          </cell>
        </row>
        <row r="99">
          <cell r="B99" t="str">
            <v>12.11</v>
          </cell>
          <cell r="C99" t="str">
            <v xml:space="preserve"> Salidas tomas GFCI  </v>
          </cell>
          <cell r="D99" t="str">
            <v xml:space="preserve"> Un  </v>
          </cell>
          <cell r="E99">
            <v>4</v>
          </cell>
          <cell r="F99">
            <v>128865</v>
          </cell>
          <cell r="G99">
            <v>515460</v>
          </cell>
          <cell r="I99" t="e">
            <v>#REF!</v>
          </cell>
          <cell r="J99" t="e">
            <v>#REF!</v>
          </cell>
        </row>
        <row r="100">
          <cell r="C100" t="str">
            <v>SUBTOTAL</v>
          </cell>
          <cell r="G100">
            <v>96458737</v>
          </cell>
          <cell r="J100" t="e">
            <v>#REF!</v>
          </cell>
        </row>
        <row r="101">
          <cell r="B101" t="str">
            <v xml:space="preserve"> 13  </v>
          </cell>
          <cell r="C101" t="str">
            <v xml:space="preserve"> APARATOS SANITARIOS 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B102" t="str">
            <v>13.1</v>
          </cell>
          <cell r="C102" t="str">
            <v xml:space="preserve"> Sanitarios Normales  </v>
          </cell>
          <cell r="D102" t="str">
            <v xml:space="preserve"> Un  </v>
          </cell>
          <cell r="E102">
            <v>18</v>
          </cell>
          <cell r="F102">
            <v>221104</v>
          </cell>
          <cell r="G102">
            <v>3979872</v>
          </cell>
          <cell r="I102" t="e">
            <v>#REF!</v>
          </cell>
          <cell r="J102" t="e">
            <v>#REF!</v>
          </cell>
        </row>
        <row r="103">
          <cell r="B103" t="str">
            <v>13.2</v>
          </cell>
          <cell r="C103" t="str">
            <v xml:space="preserve"> Sanitarios para discapacitados  institucional según diseño incluye fluxometro tipo corona</v>
          </cell>
          <cell r="D103" t="str">
            <v xml:space="preserve"> Un  </v>
          </cell>
          <cell r="E103">
            <v>2</v>
          </cell>
          <cell r="F103">
            <v>971000</v>
          </cell>
          <cell r="G103">
            <v>1942000</v>
          </cell>
          <cell r="I103" t="e">
            <v>#REF!</v>
          </cell>
          <cell r="J103" t="e">
            <v>#REF!</v>
          </cell>
        </row>
        <row r="104">
          <cell r="B104" t="str">
            <v>13.3</v>
          </cell>
          <cell r="C104" t="str">
            <v xml:space="preserve"> Lavamanos institucional según diseño</v>
          </cell>
          <cell r="D104" t="str">
            <v xml:space="preserve"> Un  </v>
          </cell>
          <cell r="E104">
            <v>16</v>
          </cell>
          <cell r="F104">
            <v>132127</v>
          </cell>
          <cell r="G104">
            <v>2114032</v>
          </cell>
          <cell r="I104" t="e">
            <v>#REF!</v>
          </cell>
          <cell r="J104" t="e">
            <v>#REF!</v>
          </cell>
        </row>
        <row r="105">
          <cell r="B105" t="str">
            <v>13.4</v>
          </cell>
          <cell r="C105" t="str">
            <v xml:space="preserve"> Barras para discapacitados  acero inoxidable</v>
          </cell>
          <cell r="D105" t="str">
            <v xml:space="preserve"> Un  </v>
          </cell>
          <cell r="E105">
            <v>2</v>
          </cell>
          <cell r="F105">
            <v>193978</v>
          </cell>
          <cell r="G105">
            <v>387956</v>
          </cell>
          <cell r="I105" t="e">
            <v>#REF!</v>
          </cell>
          <cell r="J105" t="e">
            <v>#REF!</v>
          </cell>
        </row>
        <row r="106">
          <cell r="B106" t="str">
            <v xml:space="preserve"> </v>
          </cell>
          <cell r="C106" t="str">
            <v xml:space="preserve"> TOTAL CAPITULO  </v>
          </cell>
          <cell r="D106" t="str">
            <v xml:space="preserve"> </v>
          </cell>
          <cell r="E106" t="str">
            <v xml:space="preserve"> </v>
          </cell>
          <cell r="F106" t="str">
            <v xml:space="preserve"> </v>
          </cell>
          <cell r="G106">
            <v>8423860</v>
          </cell>
          <cell r="J106" t="e">
            <v>#REF!</v>
          </cell>
        </row>
        <row r="107">
          <cell r="B107" t="str">
            <v>14</v>
          </cell>
          <cell r="C107" t="str">
            <v xml:space="preserve"> CARPINTERIA METALICA  </v>
          </cell>
          <cell r="D107" t="str">
            <v xml:space="preserve"> </v>
          </cell>
          <cell r="E107" t="str">
            <v xml:space="preserve"> </v>
          </cell>
          <cell r="F107" t="str">
            <v xml:space="preserve"> </v>
          </cell>
        </row>
        <row r="108">
          <cell r="B108" t="str">
            <v>14.1</v>
          </cell>
          <cell r="C108" t="str">
            <v xml:space="preserve"> Puertas en lamina  de 2*1 calibre 18</v>
          </cell>
          <cell r="D108" t="str">
            <v xml:space="preserve"> M2  </v>
          </cell>
          <cell r="E108">
            <v>38.4</v>
          </cell>
          <cell r="F108">
            <v>172290</v>
          </cell>
          <cell r="G108">
            <v>6615936</v>
          </cell>
          <cell r="I108" t="e">
            <v>#REF!</v>
          </cell>
          <cell r="J108" t="e">
            <v>#REF!</v>
          </cell>
        </row>
        <row r="109">
          <cell r="B109" t="str">
            <v>14.2</v>
          </cell>
          <cell r="C109" t="str">
            <v xml:space="preserve"> Ventaneria en aluminio  </v>
          </cell>
          <cell r="D109" t="str">
            <v xml:space="preserve"> M2  </v>
          </cell>
          <cell r="E109">
            <v>27.92</v>
          </cell>
          <cell r="F109">
            <v>177100</v>
          </cell>
          <cell r="G109">
            <v>4944632</v>
          </cell>
          <cell r="I109" t="e">
            <v>#REF!</v>
          </cell>
          <cell r="J109" t="e">
            <v>#REF!</v>
          </cell>
        </row>
        <row r="110">
          <cell r="B110" t="str">
            <v>14.3</v>
          </cell>
          <cell r="C110" t="str">
            <v>Pasamanos en tuberia horizontal de acero de AN de 2" cal 16 y tuberia de acero de AN 2 1/2" cal 14 incluye pintura</v>
          </cell>
          <cell r="D110" t="str">
            <v>ML</v>
          </cell>
          <cell r="E110">
            <v>100</v>
          </cell>
          <cell r="F110">
            <v>199903</v>
          </cell>
          <cell r="G110">
            <v>19990300</v>
          </cell>
          <cell r="I110" t="e">
            <v>#REF!</v>
          </cell>
          <cell r="J110" t="e">
            <v>#REF!</v>
          </cell>
        </row>
        <row r="111">
          <cell r="B111" t="str">
            <v xml:space="preserve"> </v>
          </cell>
          <cell r="C111" t="str">
            <v xml:space="preserve"> TOTAL CAPITULO  </v>
          </cell>
          <cell r="D111" t="str">
            <v xml:space="preserve"> </v>
          </cell>
          <cell r="E111" t="str">
            <v xml:space="preserve"> </v>
          </cell>
          <cell r="F111" t="str">
            <v xml:space="preserve"> </v>
          </cell>
          <cell r="G111">
            <v>31550868</v>
          </cell>
          <cell r="J111" t="e">
            <v>#REF!</v>
          </cell>
        </row>
        <row r="112">
          <cell r="B112" t="str">
            <v>15</v>
          </cell>
          <cell r="C112" t="str">
            <v xml:space="preserve"> EQUIPOS ESPECIALES  </v>
          </cell>
          <cell r="D112" t="str">
            <v xml:space="preserve"> </v>
          </cell>
          <cell r="E112" t="str">
            <v xml:space="preserve"> </v>
          </cell>
          <cell r="F112" t="str">
            <v xml:space="preserve"> </v>
          </cell>
        </row>
        <row r="113">
          <cell r="B113" t="str">
            <v>15.1</v>
          </cell>
          <cell r="C113" t="str">
            <v xml:space="preserve"> Cubierta en estructura metalica y membrana</v>
          </cell>
          <cell r="D113" t="str">
            <v xml:space="preserve"> M2  </v>
          </cell>
          <cell r="E113">
            <v>144</v>
          </cell>
          <cell r="F113">
            <v>371676</v>
          </cell>
          <cell r="G113">
            <v>53521344</v>
          </cell>
          <cell r="I113" t="e">
            <v>#REF!</v>
          </cell>
          <cell r="J113" t="e">
            <v>#REF!</v>
          </cell>
        </row>
        <row r="114">
          <cell r="B114" t="str">
            <v xml:space="preserve"> </v>
          </cell>
          <cell r="C114" t="str">
            <v xml:space="preserve"> TOTAL CAPITULO  </v>
          </cell>
          <cell r="D114" t="str">
            <v xml:space="preserve"> </v>
          </cell>
          <cell r="E114" t="str">
            <v xml:space="preserve"> </v>
          </cell>
          <cell r="F114" t="str">
            <v xml:space="preserve"> </v>
          </cell>
          <cell r="G114">
            <v>53521344</v>
          </cell>
          <cell r="J114" t="e">
            <v>#REF!</v>
          </cell>
        </row>
        <row r="115">
          <cell r="B115" t="str">
            <v>16</v>
          </cell>
          <cell r="C115" t="str">
            <v xml:space="preserve"> CERRAJERIA  </v>
          </cell>
          <cell r="D115" t="str">
            <v xml:space="preserve"> </v>
          </cell>
          <cell r="E115" t="str">
            <v xml:space="preserve"> </v>
          </cell>
          <cell r="F115" t="str">
            <v xml:space="preserve"> </v>
          </cell>
        </row>
        <row r="116">
          <cell r="B116" t="str">
            <v>16.1</v>
          </cell>
          <cell r="C116" t="str">
            <v xml:space="preserve"> Cerraduras de porton  </v>
          </cell>
          <cell r="D116" t="str">
            <v xml:space="preserve"> Un  </v>
          </cell>
          <cell r="E116">
            <v>3</v>
          </cell>
          <cell r="F116">
            <v>59604</v>
          </cell>
          <cell r="G116">
            <v>178812</v>
          </cell>
          <cell r="I116">
            <v>1</v>
          </cell>
          <cell r="J116">
            <v>59604</v>
          </cell>
        </row>
        <row r="117">
          <cell r="B117" t="str">
            <v>16.2</v>
          </cell>
          <cell r="C117" t="str">
            <v xml:space="preserve"> Cerraduras de baño  </v>
          </cell>
          <cell r="D117" t="str">
            <v xml:space="preserve"> Un  </v>
          </cell>
          <cell r="E117">
            <v>20</v>
          </cell>
          <cell r="F117">
            <v>32790</v>
          </cell>
          <cell r="G117">
            <v>655800</v>
          </cell>
          <cell r="I117" t="e">
            <v>#REF!</v>
          </cell>
          <cell r="J117" t="e">
            <v>#REF!</v>
          </cell>
        </row>
        <row r="118">
          <cell r="B118" t="str">
            <v xml:space="preserve"> </v>
          </cell>
          <cell r="C118" t="str">
            <v xml:space="preserve"> TOTAL CAPITULO  </v>
          </cell>
          <cell r="D118" t="str">
            <v xml:space="preserve"> </v>
          </cell>
          <cell r="E118" t="str">
            <v xml:space="preserve"> </v>
          </cell>
          <cell r="F118" t="str">
            <v xml:space="preserve"> </v>
          </cell>
          <cell r="G118">
            <v>834612</v>
          </cell>
          <cell r="J118" t="e">
            <v>#REF!</v>
          </cell>
        </row>
        <row r="119">
          <cell r="B119" t="str">
            <v>17</v>
          </cell>
          <cell r="C119" t="str">
            <v xml:space="preserve"> VIDRIOS  </v>
          </cell>
          <cell r="D119" t="str">
            <v xml:space="preserve"> </v>
          </cell>
          <cell r="E119" t="str">
            <v xml:space="preserve"> </v>
          </cell>
          <cell r="F119" t="str">
            <v xml:space="preserve"> </v>
          </cell>
        </row>
        <row r="120">
          <cell r="B120" t="str">
            <v>17.1</v>
          </cell>
          <cell r="C120" t="str">
            <v>Vidrio para ventana de 4 mm plano</v>
          </cell>
          <cell r="D120" t="str">
            <v xml:space="preserve"> M2  </v>
          </cell>
          <cell r="E120">
            <v>14.32</v>
          </cell>
          <cell r="F120">
            <v>48882</v>
          </cell>
          <cell r="G120">
            <v>699990</v>
          </cell>
          <cell r="I120" t="e">
            <v>#REF!</v>
          </cell>
          <cell r="J120" t="e">
            <v>#REF!</v>
          </cell>
        </row>
        <row r="121">
          <cell r="B121" t="str">
            <v>17.2</v>
          </cell>
          <cell r="C121" t="str">
            <v xml:space="preserve"> Espejos para baño</v>
          </cell>
          <cell r="D121" t="str">
            <v xml:space="preserve"> M2  </v>
          </cell>
          <cell r="E121">
            <v>8.8000000000000007</v>
          </cell>
          <cell r="F121">
            <v>58000</v>
          </cell>
          <cell r="G121">
            <v>510400</v>
          </cell>
          <cell r="I121">
            <v>8.8000000000000007</v>
          </cell>
          <cell r="J121">
            <v>510400.00000000006</v>
          </cell>
        </row>
        <row r="122">
          <cell r="B122" t="str">
            <v xml:space="preserve"> </v>
          </cell>
          <cell r="C122" t="str">
            <v xml:space="preserve"> TOTAL CAPITULO  </v>
          </cell>
          <cell r="D122" t="str">
            <v xml:space="preserve"> </v>
          </cell>
          <cell r="E122" t="str">
            <v xml:space="preserve"> </v>
          </cell>
          <cell r="F122" t="str">
            <v xml:space="preserve"> </v>
          </cell>
          <cell r="G122">
            <v>1210390</v>
          </cell>
          <cell r="J122" t="e">
            <v>#REF!</v>
          </cell>
        </row>
        <row r="123">
          <cell r="B123" t="str">
            <v>18</v>
          </cell>
          <cell r="C123" t="str">
            <v xml:space="preserve"> PINTURA  </v>
          </cell>
          <cell r="D123" t="str">
            <v xml:space="preserve"> </v>
          </cell>
          <cell r="E123" t="str">
            <v xml:space="preserve"> </v>
          </cell>
          <cell r="F123" t="str">
            <v xml:space="preserve"> </v>
          </cell>
        </row>
        <row r="124">
          <cell r="B124" t="str">
            <v>18.1</v>
          </cell>
          <cell r="C124" t="str">
            <v xml:space="preserve"> Graniplast de fachada </v>
          </cell>
          <cell r="D124" t="str">
            <v xml:space="preserve"> M2  </v>
          </cell>
          <cell r="E124">
            <v>87.7</v>
          </cell>
          <cell r="F124">
            <v>15900</v>
          </cell>
          <cell r="G124">
            <v>1394430</v>
          </cell>
          <cell r="I124" t="e">
            <v>#REF!</v>
          </cell>
          <cell r="J124" t="e">
            <v>#REF!</v>
          </cell>
        </row>
        <row r="125">
          <cell r="B125" t="str">
            <v>18.2</v>
          </cell>
          <cell r="C125" t="str">
            <v xml:space="preserve"> Pintura tipo Koraza sobre muros  </v>
          </cell>
          <cell r="D125" t="str">
            <v xml:space="preserve"> M2  </v>
          </cell>
          <cell r="E125">
            <v>81.400000000000006</v>
          </cell>
          <cell r="F125">
            <v>12778</v>
          </cell>
          <cell r="G125">
            <v>1040129</v>
          </cell>
          <cell r="I125" t="e">
            <v>#REF!</v>
          </cell>
          <cell r="J125" t="e">
            <v>#REF!</v>
          </cell>
        </row>
        <row r="126">
          <cell r="B126" t="str">
            <v>18.3</v>
          </cell>
          <cell r="C126" t="str">
            <v xml:space="preserve"> Esmalte sobre muro</v>
          </cell>
          <cell r="D126" t="str">
            <v xml:space="preserve"> M2  </v>
          </cell>
          <cell r="E126">
            <v>350.8</v>
          </cell>
          <cell r="F126">
            <v>9360</v>
          </cell>
          <cell r="G126">
            <v>3283488</v>
          </cell>
          <cell r="I126">
            <v>350.8</v>
          </cell>
          <cell r="J126">
            <v>3283488</v>
          </cell>
        </row>
        <row r="127">
          <cell r="B127" t="str">
            <v xml:space="preserve"> </v>
          </cell>
          <cell r="C127" t="str">
            <v xml:space="preserve"> TOTAL CAPITULO  </v>
          </cell>
          <cell r="D127" t="str">
            <v xml:space="preserve"> </v>
          </cell>
          <cell r="E127" t="str">
            <v xml:space="preserve"> </v>
          </cell>
          <cell r="F127" t="str">
            <v xml:space="preserve"> </v>
          </cell>
          <cell r="G127">
            <v>5718047</v>
          </cell>
          <cell r="J127" t="e">
            <v>#REF!</v>
          </cell>
        </row>
        <row r="128">
          <cell r="B128" t="str">
            <v>19</v>
          </cell>
          <cell r="C128" t="str">
            <v>VARIOS</v>
          </cell>
        </row>
        <row r="129">
          <cell r="B129" t="str">
            <v>19.1</v>
          </cell>
          <cell r="C129" t="str">
            <v>Aseo final de obra</v>
          </cell>
          <cell r="D129" t="str">
            <v>M2</v>
          </cell>
          <cell r="E129">
            <v>8127.9699999999993</v>
          </cell>
          <cell r="F129">
            <v>4523</v>
          </cell>
          <cell r="G129">
            <v>36762808</v>
          </cell>
          <cell r="I129" t="e">
            <v>#REF!</v>
          </cell>
          <cell r="J129" t="e">
            <v>#REF!</v>
          </cell>
        </row>
        <row r="130">
          <cell r="C130" t="str">
            <v>SUBTOTAL</v>
          </cell>
          <cell r="G130">
            <v>36762808</v>
          </cell>
          <cell r="J130" t="e">
            <v>#REF!</v>
          </cell>
        </row>
        <row r="133">
          <cell r="C133" t="str">
            <v>VALOR PARCIAL</v>
          </cell>
          <cell r="G133">
            <v>1990448299</v>
          </cell>
          <cell r="J133" t="e">
            <v>#REF!</v>
          </cell>
        </row>
        <row r="134">
          <cell r="C134" t="str">
            <v>A.I.U.</v>
          </cell>
          <cell r="E134">
            <v>0.3</v>
          </cell>
          <cell r="G134">
            <v>597134490</v>
          </cell>
          <cell r="J134" t="e">
            <v>#REF!</v>
          </cell>
        </row>
        <row r="135">
          <cell r="C135" t="str">
            <v>VALOR TOTAL</v>
          </cell>
          <cell r="G135">
            <v>2587582789</v>
          </cell>
          <cell r="J135" t="e">
            <v>#REF!</v>
          </cell>
        </row>
        <row r="137">
          <cell r="B137" t="str">
            <v xml:space="preserve">ITEM NUEVOS </v>
          </cell>
        </row>
        <row r="140">
          <cell r="B140" t="str">
            <v>Item</v>
          </cell>
          <cell r="C140" t="str">
            <v>Descripcion</v>
          </cell>
          <cell r="D140" t="str">
            <v>Und</v>
          </cell>
          <cell r="E140" t="str">
            <v>Cant</v>
          </cell>
          <cell r="F140" t="str">
            <v>Vr Unitario</v>
          </cell>
          <cell r="G140" t="str">
            <v>Vr Total</v>
          </cell>
          <cell r="H140" t="str">
            <v>*</v>
          </cell>
          <cell r="I140" t="str">
            <v>CANTIDAD</v>
          </cell>
          <cell r="J140" t="str">
            <v>Vr/PARCIAL</v>
          </cell>
        </row>
        <row r="141">
          <cell r="B141">
            <v>3</v>
          </cell>
          <cell r="C141" t="str">
            <v xml:space="preserve"> DESAGUES  </v>
          </cell>
          <cell r="D141">
            <v>0</v>
          </cell>
        </row>
        <row r="142">
          <cell r="B142" t="str">
            <v>3.17</v>
          </cell>
          <cell r="C142" t="str">
            <v xml:space="preserve"> Tuberia PVC S de 16"</v>
          </cell>
          <cell r="D142" t="str">
            <v xml:space="preserve"> Ml  </v>
          </cell>
          <cell r="E142">
            <v>0</v>
          </cell>
          <cell r="F142">
            <v>149860</v>
          </cell>
          <cell r="G142">
            <v>0</v>
          </cell>
          <cell r="H142" t="str">
            <v>$</v>
          </cell>
          <cell r="I142" t="e">
            <v>#REF!</v>
          </cell>
          <cell r="J142" t="e">
            <v>#REF!</v>
          </cell>
        </row>
        <row r="143">
          <cell r="C143" t="str">
            <v>TOTAL CAPITULO</v>
          </cell>
          <cell r="J143" t="e">
            <v>#REF!</v>
          </cell>
        </row>
        <row r="144">
          <cell r="B144">
            <v>6</v>
          </cell>
          <cell r="C144" t="str">
            <v xml:space="preserve"> ESTRUCTURA  </v>
          </cell>
          <cell r="D144">
            <v>0</v>
          </cell>
        </row>
        <row r="145">
          <cell r="B145" t="str">
            <v>6.5</v>
          </cell>
          <cell r="C145" t="str">
            <v>COLUMNETAS EN CONCRETO INCLUYE REFUERZO</v>
          </cell>
          <cell r="D145" t="str">
            <v>ML</v>
          </cell>
          <cell r="F145">
            <v>45000</v>
          </cell>
          <cell r="G145">
            <v>0</v>
          </cell>
          <cell r="H145" t="str">
            <v>$</v>
          </cell>
          <cell r="I145" t="e">
            <v>#REF!</v>
          </cell>
          <cell r="J145" t="e">
            <v>#REF!</v>
          </cell>
        </row>
        <row r="146">
          <cell r="B146" t="str">
            <v>6.6</v>
          </cell>
          <cell r="C146" t="str">
            <v>VIGUETAS EN CONCRETO INCLUYE REFUERZO</v>
          </cell>
          <cell r="D146" t="str">
            <v>ML</v>
          </cell>
          <cell r="F146">
            <v>45000</v>
          </cell>
          <cell r="I146" t="e">
            <v>#REF!</v>
          </cell>
          <cell r="J146" t="e">
            <v>#REF!</v>
          </cell>
        </row>
        <row r="147">
          <cell r="C147" t="str">
            <v>TOTAL CAPITULO</v>
          </cell>
          <cell r="J147" t="e">
            <v>#REF!</v>
          </cell>
        </row>
        <row r="148">
          <cell r="B148">
            <v>11</v>
          </cell>
          <cell r="C148" t="str">
            <v xml:space="preserve"> INSTALACIONES HIDROSANITARIAS  </v>
          </cell>
          <cell r="D148">
            <v>0</v>
          </cell>
        </row>
        <row r="149">
          <cell r="B149" t="str">
            <v>11.5</v>
          </cell>
          <cell r="C149" t="str">
            <v xml:space="preserve"> Tuberia PVC P de 4"  </v>
          </cell>
          <cell r="D149" t="str">
            <v>ML</v>
          </cell>
          <cell r="F149">
            <v>54286</v>
          </cell>
          <cell r="G149">
            <v>0</v>
          </cell>
          <cell r="H149" t="str">
            <v>$</v>
          </cell>
          <cell r="I149">
            <v>115</v>
          </cell>
          <cell r="J149">
            <v>6242890</v>
          </cell>
        </row>
        <row r="150">
          <cell r="C150" t="str">
            <v>TOTAL CAPITULO</v>
          </cell>
          <cell r="G150">
            <v>0</v>
          </cell>
          <cell r="J150">
            <v>6242890</v>
          </cell>
        </row>
        <row r="151">
          <cell r="B151">
            <v>19</v>
          </cell>
          <cell r="C151" t="str">
            <v>VARIOS</v>
          </cell>
          <cell r="D151">
            <v>0</v>
          </cell>
        </row>
        <row r="152">
          <cell r="B152" t="str">
            <v>19.2</v>
          </cell>
          <cell r="C152" t="str">
            <v>GEOMEMBRANA</v>
          </cell>
          <cell r="D152" t="str">
            <v>M2</v>
          </cell>
          <cell r="F152">
            <v>25000</v>
          </cell>
          <cell r="G152">
            <v>0</v>
          </cell>
          <cell r="H152" t="str">
            <v>$</v>
          </cell>
          <cell r="I152">
            <v>4.0750000000000002</v>
          </cell>
          <cell r="J152">
            <v>101875</v>
          </cell>
        </row>
        <row r="153">
          <cell r="C153" t="str">
            <v>TOTAL CAPITULO</v>
          </cell>
          <cell r="G153">
            <v>0</v>
          </cell>
          <cell r="J153">
            <v>101875</v>
          </cell>
        </row>
      </sheetData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-18A"/>
      <sheetName val="entibado t1"/>
      <sheetName val="12 DUCTOS 4&quot; z.d"/>
      <sheetName val="9 DUCTOS 4&quot; z.d"/>
      <sheetName val="5 DUCTOS 4&quot; z.d"/>
      <sheetName val="3 DUCTOS 4&quot; z.d"/>
      <sheetName val="CODO HD 22.5  8&quot;"/>
      <sheetName val="CODO HD 11.25  8&quot;"/>
      <sheetName val="UNION Z 8&quot;"/>
      <sheetName val="UNION Z 6&quot;"/>
      <sheetName val="INSUMOS"/>
      <sheetName val="Cuadr."/>
      <sheetName val="DEMOL.TUB."/>
      <sheetName val="CTO 4000"/>
      <sheetName val="8DE4&quot;TDP"/>
      <sheetName val="12DE4&quot;TDP"/>
      <sheetName val="16DE4&quot;TDP"/>
      <sheetName val="18DE4&quot;TDP"/>
      <sheetName val="FLUIDO30"/>
      <sheetName val="T-13"/>
      <sheetName val="T-14"/>
      <sheetName val="T-18"/>
      <sheetName val="CARCAMO H=0.6"/>
      <sheetName val="CARCAMO 9-4&quot;"/>
      <sheetName val="CARCAMO 12-4&quot;"/>
      <sheetName val="CARCAMO 18-4&quot;"/>
      <sheetName val="CARCAMO CANAL"/>
      <sheetName val="NT20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36">
          <cell r="A36" t="str">
            <v>RETRO-CARGADORA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-HOR"/>
      <sheetName val="B-VER"/>
      <sheetName val="C-REP"/>
      <sheetName val="D-CHA"/>
      <sheetName val="E-CAN"/>
    </sheetNames>
    <sheetDataSet>
      <sheetData sheetId="0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FIJACION APU"/>
      <sheetName val="COMPARAC."/>
      <sheetName val="REVERSION"/>
      <sheetName val="DEMOL.TUB."/>
      <sheetName val="b-600-m"/>
      <sheetName val="C_I_36&quot;"/>
      <sheetName val="C_I_30&quot;"/>
      <sheetName val="C_I_27&quot;"/>
      <sheetName val="C_2_24&quot;"/>
      <sheetName val="C_1_24&quot;"/>
      <sheetName val="C_1_20&quot;"/>
      <sheetName val="C_1_18&quot;"/>
      <sheetName val="C_2_16&quot;"/>
      <sheetName val="C_1_16&quot;"/>
      <sheetName val="DEMOL.CAMARAS"/>
      <sheetName val="DEMOL.SUMIDEROS"/>
      <sheetName val="T-18A"/>
      <sheetName val="T-18"/>
      <sheetName val="T-14"/>
      <sheetName val="T-13"/>
      <sheetName val="Cuadr."/>
      <sheetName val="INSUMOS"/>
      <sheetName val="entibado 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7">
          <cell r="L7">
            <v>90675</v>
          </cell>
        </row>
      </sheetData>
      <sheetData sheetId="21" refreshError="1"/>
      <sheetData sheetId="22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items"/>
      <sheetName val="ESTADO RED TEC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Equipo"/>
      <sheetName val="PUNITARIOS%20PARA%20241201%202S"/>
      <sheetName val="TRANSPORTE"/>
      <sheetName val="Insum"/>
      <sheetName val="SUB APU"/>
      <sheetName val="Lista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LISTA DE PRECIOS"/>
      <sheetName val="062"/>
      <sheetName val="Listad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rofesional"/>
      <sheetName val="B. Técnico - Tecnólogo"/>
      <sheetName val="C. Operario - Apoyo Gestion"/>
      <sheetName val="D. Equipos"/>
      <sheetName val="E. Ensayos de Laboratorio"/>
    </sheetNames>
    <sheetDataSet>
      <sheetData sheetId="0" refreshError="1">
        <row r="3">
          <cell r="M3">
            <v>26049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</sheetNames>
    <sheetDataSet>
      <sheetData sheetId="0"/>
      <sheetData sheetId="1">
        <row r="52">
          <cell r="B52" t="str">
            <v>ANTICIPO</v>
          </cell>
        </row>
        <row r="53">
          <cell r="A53">
            <v>1</v>
          </cell>
          <cell r="B53" t="str">
            <v>ACTA No.01</v>
          </cell>
          <cell r="C53">
            <v>39064</v>
          </cell>
          <cell r="D53">
            <v>10832075</v>
          </cell>
        </row>
        <row r="54">
          <cell r="A54">
            <v>2</v>
          </cell>
          <cell r="B54" t="str">
            <v>ACTA No.02</v>
          </cell>
          <cell r="C54">
            <v>39095</v>
          </cell>
          <cell r="D54">
            <v>29997397</v>
          </cell>
        </row>
        <row r="55">
          <cell r="A55">
            <v>3</v>
          </cell>
          <cell r="B55" t="str">
            <v>ACTA No.03</v>
          </cell>
          <cell r="C55">
            <v>39126</v>
          </cell>
          <cell r="D55">
            <v>7385072</v>
          </cell>
        </row>
        <row r="56">
          <cell r="A56">
            <v>4</v>
          </cell>
          <cell r="B56" t="str">
            <v>ACTA No.04</v>
          </cell>
          <cell r="C56">
            <v>39154</v>
          </cell>
          <cell r="D56">
            <v>267153246</v>
          </cell>
        </row>
        <row r="57">
          <cell r="A57">
            <v>5</v>
          </cell>
          <cell r="B57" t="str">
            <v>ACTA No.05</v>
          </cell>
          <cell r="C57">
            <v>39185</v>
          </cell>
          <cell r="D57">
            <v>113998080</v>
          </cell>
        </row>
        <row r="58">
          <cell r="A58">
            <v>6</v>
          </cell>
          <cell r="B58" t="str">
            <v>ACTA No.06</v>
          </cell>
          <cell r="C58">
            <v>39215</v>
          </cell>
          <cell r="D58">
            <v>91886970</v>
          </cell>
        </row>
        <row r="59">
          <cell r="A59">
            <v>7</v>
          </cell>
          <cell r="B59" t="str">
            <v>ACTA No.07</v>
          </cell>
          <cell r="C59">
            <v>39246</v>
          </cell>
          <cell r="D59">
            <v>322219785</v>
          </cell>
        </row>
        <row r="60">
          <cell r="A60">
            <v>8</v>
          </cell>
          <cell r="B60" t="str">
            <v>ACTA No.08</v>
          </cell>
          <cell r="C60">
            <v>39276</v>
          </cell>
          <cell r="D60">
            <v>416282186</v>
          </cell>
        </row>
        <row r="61">
          <cell r="A61">
            <v>9</v>
          </cell>
          <cell r="B61" t="str">
            <v>ACTA No.09</v>
          </cell>
          <cell r="C61">
            <v>39307</v>
          </cell>
          <cell r="D61">
            <v>0</v>
          </cell>
        </row>
        <row r="62">
          <cell r="A62">
            <v>10</v>
          </cell>
          <cell r="B62" t="str">
            <v>ACTA No.10</v>
          </cell>
          <cell r="C62">
            <v>39338</v>
          </cell>
          <cell r="D62">
            <v>0</v>
          </cell>
        </row>
        <row r="63">
          <cell r="A63">
            <v>7</v>
          </cell>
          <cell r="B63" t="str">
            <v>ACTA No.08</v>
          </cell>
          <cell r="C63">
            <v>39276</v>
          </cell>
          <cell r="D63">
            <v>416282186</v>
          </cell>
        </row>
        <row r="64">
          <cell r="B64" t="str">
            <v>TOTALES</v>
          </cell>
          <cell r="D64">
            <v>1259754811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NSOLIDADO"/>
      <sheetName val="Crono producto"/>
      <sheetName val="Po General"/>
      <sheetName val="Po AIU"/>
      <sheetName val="Crono, flujo"/>
      <sheetName val="A.I.U"/>
      <sheetName val="F. Prestacional"/>
      <sheetName val="Interventoria "/>
      <sheetName val="Factor Multiplicador"/>
      <sheetName val="CANTIDADES"/>
      <sheetName val="Precios Base"/>
      <sheetName val="Sub.APU´s"/>
      <sheetName val="1. Preliminares"/>
      <sheetName val="2. PAV VIAS, AND,SARD"/>
      <sheetName val="3. A.N"/>
      <sheetName val="4. A.LL"/>
      <sheetName val="5. ACUEDUCTO"/>
      <sheetName val="APU 6.0 Eléctrico MT"/>
      <sheetName val="APU Eléctrico 7.0 BT"/>
      <sheetName val="APU 8. Cimientos"/>
      <sheetName val="APU 9. Sanitarias"/>
      <sheetName val="APU 10. Hidraulico"/>
      <sheetName val="APU 11. Aparatos"/>
      <sheetName val="APU 12. Mamposteria"/>
      <sheetName val="APU 13. Pañete"/>
      <sheetName val="APU 14. Concretos"/>
      <sheetName val="APU 15. Cubierta"/>
      <sheetName val="APU 16. Piso"/>
      <sheetName val="APU 17. Enchape"/>
      <sheetName val="APU 18. Electricas"/>
      <sheetName val="APU 19. Metalicas"/>
      <sheetName val="APU 20. Acabados"/>
      <sheetName val="APU 21. Aceros"/>
      <sheetName val="APU 22. Gas"/>
      <sheetName val="APU 23. Aseo"/>
    </sheetNames>
    <sheetDataSet>
      <sheetData sheetId="0">
        <row r="4">
          <cell r="C4" t="str">
            <v>HUILA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TULOS"/>
      <sheetName val="HOJA MODELO"/>
      <sheetName val="MANO DE OBRA"/>
      <sheetName val="ANALISIS BASICOS"/>
      <sheetName val="10 - VIAS - ESPECIALES "/>
      <sheetName val="LISTADO MATERIALES"/>
      <sheetName val="LISTADO EQUIPOS"/>
      <sheetName val="Presupuesto General"/>
      <sheetName val="Presupuesto Filtro"/>
      <sheetName val="Presupuesto Filtro (2)"/>
      <sheetName val="Presupuesto Filtro (2)T2"/>
      <sheetName val="Presup. Cada Calle"/>
    </sheetNames>
    <sheetDataSet>
      <sheetData sheetId="0" refreshError="1"/>
      <sheetData sheetId="1" refreshError="1">
        <row r="21">
          <cell r="A21" t="str">
            <v>Descripción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geniero y obra"/>
      <sheetName val="Transporte"/>
      <sheetName val="PRESUPUESTO ITEN ADICION"/>
      <sheetName val="PROGRAMACION DE OBRA"/>
      <sheetName val="A.I.U"/>
      <sheetName val="APU"/>
      <sheetName val="Interventoria "/>
      <sheetName val="MATERIALES"/>
      <sheetName val="MAQUINARIA Y EQUIPOS "/>
      <sheetName val="MANO DE OBRA"/>
      <sheetName val="ANALISIS BASICOS"/>
    </sheetNames>
    <sheetDataSet>
      <sheetData sheetId="0">
        <row r="5">
          <cell r="B5" t="str">
            <v>"REALIZAR OBRAS DE MANTENIMIENTO A LAS SEDES DONDE FUNCIONA LA DIRECCION REGIONAL Y DEL CENTRO DE LA INDUSTRIA, LA EMPRESA Y LOS SERVICIOS DEL SENA REGIONAL HUILA 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B11"/>
  <sheetViews>
    <sheetView workbookViewId="0">
      <selection activeCell="G17" sqref="G17:G18"/>
    </sheetView>
  </sheetViews>
  <sheetFormatPr baseColWidth="10" defaultRowHeight="12.75" x14ac:dyDescent="0.2"/>
  <sheetData>
    <row r="1" spans="1:2" x14ac:dyDescent="0.2">
      <c r="A1" s="91" t="s">
        <v>30</v>
      </c>
      <c r="B1" s="642" t="s">
        <v>629</v>
      </c>
    </row>
    <row r="2" spans="1:2" x14ac:dyDescent="0.2">
      <c r="B2" s="92" t="s">
        <v>181</v>
      </c>
    </row>
    <row r="3" spans="1:2" x14ac:dyDescent="0.2">
      <c r="B3" s="92" t="s">
        <v>509</v>
      </c>
    </row>
    <row r="5" spans="1:2" x14ac:dyDescent="0.2">
      <c r="A5" s="91" t="s">
        <v>182</v>
      </c>
      <c r="B5" s="92" t="s">
        <v>676</v>
      </c>
    </row>
    <row r="11" spans="1:2" x14ac:dyDescent="0.2">
      <c r="B11" s="9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</sheetPr>
  <dimension ref="B1:AL13"/>
  <sheetViews>
    <sheetView workbookViewId="0">
      <selection activeCell="D17" sqref="D17"/>
    </sheetView>
  </sheetViews>
  <sheetFormatPr baseColWidth="10" defaultRowHeight="12.75" x14ac:dyDescent="0.2"/>
  <cols>
    <col min="1" max="1" width="5" customWidth="1"/>
    <col min="2" max="2" width="11.42578125" style="54" customWidth="1"/>
    <col min="3" max="3" width="57.85546875" style="54" customWidth="1"/>
    <col min="4" max="4" width="10" style="54" customWidth="1"/>
    <col min="5" max="5" width="17.140625" style="57" bestFit="1" customWidth="1"/>
    <col min="6" max="6" width="15" hidden="1" customWidth="1"/>
    <col min="7" max="7" width="17.42578125" hidden="1" customWidth="1"/>
    <col min="8" max="8" width="19.42578125" hidden="1" customWidth="1"/>
    <col min="9" max="9" width="14.140625" hidden="1" customWidth="1"/>
    <col min="10" max="10" width="14.28515625" hidden="1" customWidth="1"/>
    <col min="11" max="11" width="13.28515625" hidden="1" customWidth="1"/>
    <col min="12" max="12" width="19.28515625" hidden="1" customWidth="1"/>
    <col min="13" max="13" width="14.140625" hidden="1" customWidth="1"/>
    <col min="14" max="14" width="0" hidden="1" customWidth="1"/>
    <col min="15" max="15" width="15" hidden="1" customWidth="1"/>
    <col min="16" max="20" width="0" hidden="1" customWidth="1"/>
    <col min="21" max="21" width="16.140625" hidden="1" customWidth="1"/>
    <col min="22" max="34" width="0" hidden="1" customWidth="1"/>
    <col min="36" max="36" width="12.5703125" customWidth="1"/>
  </cols>
  <sheetData>
    <row r="1" spans="2:38" ht="13.5" thickBot="1" x14ac:dyDescent="0.25"/>
    <row r="2" spans="2:38" ht="18.75" thickBot="1" x14ac:dyDescent="0.25">
      <c r="B2" s="817" t="str">
        <f>+'Ingeniero y obra'!B5</f>
        <v>"REALIZAR OBRAS DE MANTENIMIENTO A LAS SEDES DONDE FUNCIONA LA DIRECCION REGIONAL Y DEL CENTRO DE LA INDUSTRIA, LA EMPRESA Y LOS SERVICIOS DEL SENA REGIONAL HUILA "</v>
      </c>
      <c r="C2" s="818"/>
      <c r="D2" s="819"/>
      <c r="E2" s="538"/>
    </row>
    <row r="3" spans="2:38" ht="20.25" x14ac:dyDescent="0.2">
      <c r="B3" s="811" t="s">
        <v>313</v>
      </c>
      <c r="C3" s="812"/>
      <c r="D3" s="812"/>
      <c r="E3" s="813"/>
    </row>
    <row r="4" spans="2:38" ht="13.5" thickBot="1" x14ac:dyDescent="0.25">
      <c r="B4" s="814"/>
      <c r="C4" s="815"/>
      <c r="D4" s="815"/>
      <c r="E4" s="816"/>
      <c r="AJ4" s="198"/>
    </row>
    <row r="5" spans="2:38" ht="13.5" thickBot="1" x14ac:dyDescent="0.25">
      <c r="B5" s="39" t="s">
        <v>32</v>
      </c>
      <c r="C5" s="40" t="s">
        <v>33</v>
      </c>
      <c r="D5" s="41" t="s">
        <v>0</v>
      </c>
      <c r="E5" s="42" t="s">
        <v>34</v>
      </c>
      <c r="F5" s="92" t="s">
        <v>210</v>
      </c>
      <c r="G5" t="s">
        <v>214</v>
      </c>
      <c r="AJ5" s="199"/>
    </row>
    <row r="6" spans="2:38" ht="13.5" thickBot="1" x14ac:dyDescent="0.25">
      <c r="B6" s="466">
        <v>1</v>
      </c>
      <c r="C6" s="44" t="s">
        <v>313</v>
      </c>
      <c r="D6" s="45"/>
      <c r="E6" s="46"/>
      <c r="H6" s="199"/>
    </row>
    <row r="7" spans="2:38" x14ac:dyDescent="0.2">
      <c r="B7" s="189">
        <v>1.1000000000000001</v>
      </c>
      <c r="C7" s="190" t="s">
        <v>289</v>
      </c>
      <c r="D7" s="48" t="s">
        <v>312</v>
      </c>
      <c r="E7" s="51">
        <v>1550</v>
      </c>
      <c r="F7" s="191"/>
      <c r="G7" s="51"/>
      <c r="H7" s="51"/>
    </row>
    <row r="8" spans="2:38" x14ac:dyDescent="0.2">
      <c r="B8" s="189">
        <v>1.2</v>
      </c>
      <c r="C8" s="190" t="s">
        <v>264</v>
      </c>
      <c r="D8" s="48" t="s">
        <v>312</v>
      </c>
      <c r="E8" s="51">
        <f>+E7</f>
        <v>1550</v>
      </c>
      <c r="AL8" s="129"/>
    </row>
    <row r="9" spans="2:38" x14ac:dyDescent="0.2">
      <c r="B9" s="189">
        <v>1.3</v>
      </c>
      <c r="C9" s="190" t="s">
        <v>275</v>
      </c>
      <c r="D9" s="48" t="s">
        <v>312</v>
      </c>
      <c r="E9" s="51">
        <v>5850</v>
      </c>
      <c r="F9" s="99">
        <v>3997</v>
      </c>
    </row>
    <row r="10" spans="2:38" x14ac:dyDescent="0.2">
      <c r="B10" s="189">
        <v>1.4</v>
      </c>
      <c r="C10" s="47" t="s">
        <v>240</v>
      </c>
      <c r="D10" s="48" t="s">
        <v>312</v>
      </c>
      <c r="E10" s="51">
        <f>+E7</f>
        <v>1550</v>
      </c>
    </row>
    <row r="11" spans="2:38" ht="13.5" thickBot="1" x14ac:dyDescent="0.25">
      <c r="B11" s="540"/>
      <c r="C11" s="539"/>
      <c r="D11" s="49"/>
      <c r="E11" s="188"/>
    </row>
    <row r="12" spans="2:38" x14ac:dyDescent="0.2">
      <c r="C12" s="56"/>
    </row>
    <row r="13" spans="2:38" x14ac:dyDescent="0.2">
      <c r="C13" s="56"/>
    </row>
  </sheetData>
  <mergeCells count="3">
    <mergeCell ref="B3:E3"/>
    <mergeCell ref="B4:E4"/>
    <mergeCell ref="B2:D2"/>
  </mergeCells>
  <pageMargins left="0.7" right="0.7" top="0.75" bottom="0.75" header="0.3" footer="0.3"/>
  <pageSetup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499984740745262"/>
  </sheetPr>
  <dimension ref="A1:Q45"/>
  <sheetViews>
    <sheetView view="pageBreakPreview" zoomScale="75" zoomScaleNormal="75" zoomScaleSheetLayoutView="75" workbookViewId="0">
      <selection activeCell="B21" sqref="B21:D21"/>
    </sheetView>
  </sheetViews>
  <sheetFormatPr baseColWidth="10" defaultRowHeight="12.75" x14ac:dyDescent="0.2"/>
  <cols>
    <col min="1" max="1" width="9.140625" customWidth="1"/>
    <col min="2" max="2" width="15.7109375" style="644" customWidth="1"/>
    <col min="3" max="3" width="10.7109375" customWidth="1"/>
    <col min="4" max="4" width="51.85546875" customWidth="1"/>
    <col min="5" max="5" width="10.7109375" customWidth="1"/>
    <col min="6" max="6" width="18.5703125" style="626" customWidth="1"/>
    <col min="7" max="7" width="18.85546875" style="618" customWidth="1"/>
    <col min="8" max="8" width="21.28515625" customWidth="1"/>
    <col min="9" max="9" width="3.85546875" customWidth="1"/>
    <col min="10" max="14" width="11.42578125" customWidth="1"/>
    <col min="17" max="17" width="14.5703125" customWidth="1"/>
  </cols>
  <sheetData>
    <row r="1" spans="1:17" ht="13.5" thickBot="1" x14ac:dyDescent="0.25"/>
    <row r="2" spans="1:17" ht="45.75" customHeight="1" thickBot="1" x14ac:dyDescent="0.25">
      <c r="A2" s="841" t="s">
        <v>307</v>
      </c>
      <c r="B2" s="842"/>
      <c r="C2" s="843"/>
      <c r="D2" s="842" t="str">
        <f>+'Ingeniero y obra'!B5</f>
        <v>"REALIZAR OBRAS DE MANTENIMIENTO A LAS SEDES DONDE FUNCIONA LA DIRECCION REGIONAL Y DEL CENTRO DE LA INDUSTRIA, LA EMPRESA Y LOS SERVICIOS DEL SENA REGIONAL HUILA "</v>
      </c>
      <c r="E2" s="842"/>
      <c r="F2" s="842"/>
      <c r="G2" s="842"/>
      <c r="H2" s="843"/>
    </row>
    <row r="3" spans="1:17" ht="13.5" thickBot="1" x14ac:dyDescent="0.25">
      <c r="B3" s="844"/>
      <c r="C3" s="844"/>
      <c r="D3" s="844"/>
      <c r="E3" s="844"/>
      <c r="F3" s="844"/>
      <c r="G3" s="844"/>
      <c r="H3" s="844"/>
    </row>
    <row r="4" spans="1:17" ht="18.75" thickBot="1" x14ac:dyDescent="0.25">
      <c r="A4" s="841" t="s">
        <v>202</v>
      </c>
      <c r="B4" s="842"/>
      <c r="C4" s="842"/>
      <c r="D4" s="842"/>
      <c r="E4" s="842"/>
      <c r="F4" s="842"/>
      <c r="G4" s="842"/>
      <c r="H4" s="843"/>
    </row>
    <row r="5" spans="1:17" ht="18.75" thickBot="1" x14ac:dyDescent="0.25">
      <c r="A5" s="100" t="s">
        <v>32</v>
      </c>
      <c r="B5" s="841" t="s">
        <v>156</v>
      </c>
      <c r="C5" s="842"/>
      <c r="D5" s="843"/>
      <c r="E5" s="101" t="s">
        <v>157</v>
      </c>
      <c r="F5" s="619" t="s">
        <v>203</v>
      </c>
      <c r="G5" s="615" t="s">
        <v>204</v>
      </c>
      <c r="H5" s="101" t="s">
        <v>205</v>
      </c>
    </row>
    <row r="6" spans="1:17" ht="18" x14ac:dyDescent="0.2">
      <c r="A6" s="419">
        <v>1</v>
      </c>
      <c r="B6" s="825" t="s">
        <v>669</v>
      </c>
      <c r="C6" s="826"/>
      <c r="D6" s="827"/>
      <c r="E6" s="420"/>
      <c r="F6" s="620"/>
      <c r="G6" s="627"/>
      <c r="H6" s="421"/>
    </row>
    <row r="7" spans="1:17" ht="66" customHeight="1" x14ac:dyDescent="0.2">
      <c r="A7" s="422">
        <v>1.1000000000000001</v>
      </c>
      <c r="B7" s="828" t="s">
        <v>689</v>
      </c>
      <c r="C7" s="829"/>
      <c r="D7" s="830"/>
      <c r="E7" s="193" t="s">
        <v>0</v>
      </c>
      <c r="F7" s="633">
        <v>1</v>
      </c>
      <c r="G7" s="616">
        <f>+APU!I38</f>
        <v>2600000</v>
      </c>
      <c r="H7" s="414">
        <f t="shared" ref="H7:H17" si="0">+ROUND(F7*G7,0)</f>
        <v>2600000</v>
      </c>
      <c r="Q7" s="195"/>
    </row>
    <row r="8" spans="1:17" ht="66" customHeight="1" x14ac:dyDescent="0.2">
      <c r="A8" s="422">
        <v>1.2</v>
      </c>
      <c r="B8" s="828" t="s">
        <v>670</v>
      </c>
      <c r="C8" s="829"/>
      <c r="D8" s="830"/>
      <c r="E8" s="193" t="s">
        <v>38</v>
      </c>
      <c r="F8" s="633">
        <v>1</v>
      </c>
      <c r="G8" s="616">
        <f>+APU!I71</f>
        <v>38238</v>
      </c>
      <c r="H8" s="414">
        <f t="shared" si="0"/>
        <v>38238</v>
      </c>
      <c r="Q8" s="195"/>
    </row>
    <row r="9" spans="1:17" ht="100.5" customHeight="1" x14ac:dyDescent="0.2">
      <c r="A9" s="422">
        <v>1.3</v>
      </c>
      <c r="B9" s="831" t="s">
        <v>678</v>
      </c>
      <c r="C9" s="832"/>
      <c r="D9" s="832"/>
      <c r="E9" s="193" t="s">
        <v>38</v>
      </c>
      <c r="F9" s="633">
        <v>1</v>
      </c>
      <c r="G9" s="616">
        <f>+APU!I111</f>
        <v>36745</v>
      </c>
      <c r="H9" s="414">
        <f t="shared" si="0"/>
        <v>36745</v>
      </c>
      <c r="K9">
        <f>35*6</f>
        <v>210</v>
      </c>
      <c r="L9">
        <f>+(0.82*2.9)</f>
        <v>2.3779999999999997</v>
      </c>
      <c r="M9">
        <f>+K9/L9</f>
        <v>88.309503784693035</v>
      </c>
      <c r="Q9" s="195"/>
    </row>
    <row r="10" spans="1:17" ht="100.5" customHeight="1" x14ac:dyDescent="0.2">
      <c r="A10" s="422">
        <v>1.4</v>
      </c>
      <c r="B10" s="831" t="s">
        <v>741</v>
      </c>
      <c r="C10" s="832"/>
      <c r="D10" s="832"/>
      <c r="E10" s="193" t="s">
        <v>38</v>
      </c>
      <c r="F10" s="633">
        <v>1</v>
      </c>
      <c r="G10" s="616">
        <f>+APU!I149</f>
        <v>603064</v>
      </c>
      <c r="H10" s="414">
        <f t="shared" si="0"/>
        <v>603064</v>
      </c>
      <c r="L10">
        <f>7.95+0.1+1</f>
        <v>9.0500000000000007</v>
      </c>
      <c r="Q10" s="195"/>
    </row>
    <row r="11" spans="1:17" ht="100.5" customHeight="1" x14ac:dyDescent="0.2">
      <c r="A11" s="422">
        <v>1.5</v>
      </c>
      <c r="B11" s="831" t="s">
        <v>747</v>
      </c>
      <c r="C11" s="832"/>
      <c r="D11" s="837"/>
      <c r="E11" s="193" t="s">
        <v>38</v>
      </c>
      <c r="F11" s="633">
        <v>1</v>
      </c>
      <c r="G11" s="616">
        <f>+APU!I190</f>
        <v>70913</v>
      </c>
      <c r="H11" s="414">
        <f t="shared" si="0"/>
        <v>70913</v>
      </c>
      <c r="K11">
        <v>70913</v>
      </c>
      <c r="Q11" s="195"/>
    </row>
    <row r="12" spans="1:17" ht="100.5" customHeight="1" x14ac:dyDescent="0.2">
      <c r="A12" s="422">
        <v>1.6</v>
      </c>
      <c r="B12" s="831" t="s">
        <v>748</v>
      </c>
      <c r="C12" s="832"/>
      <c r="D12" s="837"/>
      <c r="E12" s="193" t="s">
        <v>38</v>
      </c>
      <c r="F12" s="633">
        <v>1</v>
      </c>
      <c r="G12" s="616">
        <f>+APU!I228</f>
        <v>135834</v>
      </c>
      <c r="H12" s="414">
        <f t="shared" si="0"/>
        <v>135834</v>
      </c>
      <c r="K12">
        <v>135834</v>
      </c>
      <c r="Q12" s="195"/>
    </row>
    <row r="13" spans="1:17" ht="100.5" customHeight="1" x14ac:dyDescent="0.2">
      <c r="A13" s="422">
        <v>1.7</v>
      </c>
      <c r="B13" s="831" t="s">
        <v>749</v>
      </c>
      <c r="C13" s="832"/>
      <c r="D13" s="837"/>
      <c r="E13" s="193" t="s">
        <v>1</v>
      </c>
      <c r="F13" s="633">
        <v>1</v>
      </c>
      <c r="G13" s="616">
        <f>+APU!I263</f>
        <v>119411</v>
      </c>
      <c r="H13" s="414">
        <f t="shared" si="0"/>
        <v>119411</v>
      </c>
      <c r="K13">
        <v>119411</v>
      </c>
      <c r="Q13" s="195"/>
    </row>
    <row r="14" spans="1:17" ht="66" customHeight="1" x14ac:dyDescent="0.2">
      <c r="A14" s="422">
        <v>1.8</v>
      </c>
      <c r="B14" s="831" t="s">
        <v>737</v>
      </c>
      <c r="C14" s="832"/>
      <c r="D14" s="837"/>
      <c r="E14" s="193" t="s">
        <v>1</v>
      </c>
      <c r="F14" s="633">
        <v>1</v>
      </c>
      <c r="G14" s="616">
        <f>+APU!I297</f>
        <v>48483</v>
      </c>
      <c r="H14" s="414">
        <f t="shared" si="0"/>
        <v>48483</v>
      </c>
      <c r="Q14" s="195"/>
    </row>
    <row r="15" spans="1:17" ht="66" customHeight="1" x14ac:dyDescent="0.2">
      <c r="A15" s="422">
        <v>1.9</v>
      </c>
      <c r="B15" s="831" t="s">
        <v>738</v>
      </c>
      <c r="C15" s="832"/>
      <c r="D15" s="837"/>
      <c r="E15" s="193" t="s">
        <v>1</v>
      </c>
      <c r="F15" s="633">
        <v>1</v>
      </c>
      <c r="G15" s="616">
        <f>+APU!I331</f>
        <v>47981</v>
      </c>
      <c r="H15" s="414">
        <f t="shared" si="0"/>
        <v>47981</v>
      </c>
      <c r="Q15" s="195"/>
    </row>
    <row r="16" spans="1:17" ht="71.25" customHeight="1" x14ac:dyDescent="0.2">
      <c r="A16" s="422" t="s">
        <v>43</v>
      </c>
      <c r="B16" s="831" t="s">
        <v>739</v>
      </c>
      <c r="C16" s="832"/>
      <c r="D16" s="837"/>
      <c r="E16" s="193" t="s">
        <v>0</v>
      </c>
      <c r="F16" s="633">
        <v>1</v>
      </c>
      <c r="G16" s="616">
        <f>+APU!I370</f>
        <v>103564.5</v>
      </c>
      <c r="H16" s="414">
        <f t="shared" si="0"/>
        <v>103565</v>
      </c>
      <c r="K16">
        <f>28*5.5</f>
        <v>154</v>
      </c>
      <c r="Q16" s="195"/>
    </row>
    <row r="17" spans="1:17" ht="59.25" hidden="1" customHeight="1" x14ac:dyDescent="0.2">
      <c r="A17" s="422"/>
      <c r="B17" s="831" t="s">
        <v>723</v>
      </c>
      <c r="C17" s="832"/>
      <c r="D17" s="837"/>
      <c r="E17" s="193" t="s">
        <v>0</v>
      </c>
      <c r="F17" s="633"/>
      <c r="G17" s="616" t="e">
        <f>+APU!#REF!</f>
        <v>#REF!</v>
      </c>
      <c r="H17" s="414" t="e">
        <f t="shared" si="0"/>
        <v>#REF!</v>
      </c>
      <c r="K17">
        <f>+(3*0.92)</f>
        <v>2.7600000000000002</v>
      </c>
      <c r="L17">
        <f>+K16/K17</f>
        <v>55.79710144927536</v>
      </c>
      <c r="Q17" s="195"/>
    </row>
    <row r="18" spans="1:17" ht="18.75" thickBot="1" x14ac:dyDescent="0.25">
      <c r="A18" s="423"/>
      <c r="B18" s="838" t="s">
        <v>213</v>
      </c>
      <c r="C18" s="839"/>
      <c r="D18" s="839"/>
      <c r="E18" s="839"/>
      <c r="F18" s="839"/>
      <c r="G18" s="840"/>
      <c r="H18" s="643">
        <f>SUM(H7:H16)</f>
        <v>3804234</v>
      </c>
      <c r="Q18" s="195"/>
    </row>
    <row r="19" spans="1:17" ht="18" x14ac:dyDescent="0.2">
      <c r="A19" s="834"/>
      <c r="B19" s="835"/>
      <c r="C19" s="835"/>
      <c r="D19" s="835"/>
      <c r="E19" s="835"/>
      <c r="F19" s="835"/>
      <c r="G19" s="835"/>
      <c r="H19" s="836"/>
      <c r="Q19" s="195"/>
    </row>
    <row r="20" spans="1:17" ht="20.100000000000001" customHeight="1" x14ac:dyDescent="0.2">
      <c r="A20" s="424"/>
      <c r="B20" s="821" t="s">
        <v>206</v>
      </c>
      <c r="C20" s="821"/>
      <c r="D20" s="821"/>
      <c r="E20" s="194"/>
      <c r="F20" s="621"/>
      <c r="G20" s="628"/>
      <c r="H20" s="415">
        <f>+H18</f>
        <v>3804234</v>
      </c>
      <c r="Q20" s="195"/>
    </row>
    <row r="21" spans="1:17" ht="20.100000000000001" customHeight="1" x14ac:dyDescent="0.2">
      <c r="A21" s="424"/>
      <c r="B21" s="821" t="s">
        <v>715</v>
      </c>
      <c r="C21" s="821"/>
      <c r="D21" s="821"/>
      <c r="E21" s="194"/>
      <c r="F21" s="621"/>
      <c r="G21" s="628"/>
      <c r="H21" s="415">
        <f>SUM(H22:H25)</f>
        <v>979970.11</v>
      </c>
      <c r="Q21" s="195"/>
    </row>
    <row r="22" spans="1:17" ht="20.100000000000001" customHeight="1" x14ac:dyDescent="0.2">
      <c r="A22" s="424"/>
      <c r="B22" s="822" t="s">
        <v>309</v>
      </c>
      <c r="C22" s="822"/>
      <c r="D22" s="822"/>
      <c r="E22" s="194"/>
      <c r="F22" s="641">
        <v>0.2</v>
      </c>
      <c r="G22" s="628"/>
      <c r="H22" s="416">
        <f>+ROUND($H$20*F22,0)</f>
        <v>760847</v>
      </c>
      <c r="M22">
        <f>(7.95)*(2.25)</f>
        <v>17.887499999999999</v>
      </c>
      <c r="Q22" s="195"/>
    </row>
    <row r="23" spans="1:17" ht="20.100000000000001" customHeight="1" x14ac:dyDescent="0.2">
      <c r="A23" s="424"/>
      <c r="B23" s="822" t="s">
        <v>207</v>
      </c>
      <c r="C23" s="822"/>
      <c r="D23" s="822"/>
      <c r="E23" s="194"/>
      <c r="F23" s="641">
        <v>0.01</v>
      </c>
      <c r="G23" s="628"/>
      <c r="H23" s="416">
        <f>+ROUND($H$20*F23,0)</f>
        <v>38042</v>
      </c>
      <c r="Q23" s="195"/>
    </row>
    <row r="24" spans="1:17" ht="19.5" customHeight="1" x14ac:dyDescent="0.2">
      <c r="A24" s="424"/>
      <c r="B24" s="822" t="s">
        <v>208</v>
      </c>
      <c r="C24" s="822"/>
      <c r="D24" s="822"/>
      <c r="E24" s="194"/>
      <c r="F24" s="641">
        <v>0.04</v>
      </c>
      <c r="G24" s="628"/>
      <c r="H24" s="416">
        <f>+ROUND($H$20*F24,0)</f>
        <v>152169</v>
      </c>
      <c r="Q24" s="195"/>
    </row>
    <row r="25" spans="1:17" ht="20.100000000000001" customHeight="1" x14ac:dyDescent="0.2">
      <c r="A25" s="424"/>
      <c r="B25" s="821" t="s">
        <v>714</v>
      </c>
      <c r="C25" s="821"/>
      <c r="D25" s="821"/>
      <c r="E25" s="194"/>
      <c r="F25" s="782">
        <v>0.19</v>
      </c>
      <c r="G25" s="628"/>
      <c r="H25" s="415">
        <f>+H24*F25</f>
        <v>28912.11</v>
      </c>
      <c r="K25">
        <f>18900/2.1</f>
        <v>9000</v>
      </c>
      <c r="Q25" s="195"/>
    </row>
    <row r="26" spans="1:17" ht="20.100000000000001" customHeight="1" thickBot="1" x14ac:dyDescent="0.25">
      <c r="A26" s="425"/>
      <c r="B26" s="833" t="s">
        <v>301</v>
      </c>
      <c r="C26" s="833"/>
      <c r="D26" s="833"/>
      <c r="E26" s="417"/>
      <c r="F26" s="622"/>
      <c r="G26" s="629"/>
      <c r="H26" s="418">
        <f>+H20+H21</f>
        <v>4784204.1100000003</v>
      </c>
    </row>
    <row r="27" spans="1:17" x14ac:dyDescent="0.2">
      <c r="F27" s="623"/>
      <c r="G27" s="630"/>
      <c r="H27" s="102"/>
    </row>
    <row r="28" spans="1:17" ht="33.75" customHeight="1" x14ac:dyDescent="0.2">
      <c r="A28" s="824"/>
      <c r="B28" s="824"/>
      <c r="C28" s="824"/>
      <c r="D28" s="824"/>
      <c r="E28" s="824"/>
      <c r="F28" s="824"/>
      <c r="G28" s="824"/>
      <c r="H28" s="824"/>
    </row>
    <row r="29" spans="1:17" ht="18" x14ac:dyDescent="0.25">
      <c r="A29" s="103"/>
      <c r="B29" s="645"/>
      <c r="C29" s="103"/>
      <c r="D29" s="103"/>
      <c r="E29" s="103"/>
      <c r="F29" s="624"/>
      <c r="G29" s="617"/>
      <c r="H29" s="103"/>
    </row>
    <row r="30" spans="1:17" ht="18" x14ac:dyDescent="0.25">
      <c r="A30" s="197"/>
      <c r="B30" s="645"/>
      <c r="C30" s="103"/>
      <c r="D30" s="103"/>
      <c r="E30" s="103"/>
      <c r="F30" s="624"/>
      <c r="G30" s="617"/>
      <c r="H30" s="103"/>
    </row>
    <row r="31" spans="1:17" ht="18" x14ac:dyDescent="0.25">
      <c r="A31" s="103"/>
      <c r="B31" s="645"/>
      <c r="C31" s="103"/>
      <c r="D31" s="103"/>
      <c r="E31" s="103"/>
      <c r="F31" s="624"/>
      <c r="G31" s="617"/>
      <c r="H31" s="103"/>
    </row>
    <row r="32" spans="1:17" ht="23.25" customHeight="1" x14ac:dyDescent="0.25">
      <c r="A32" s="103"/>
      <c r="B32" s="645"/>
      <c r="C32" s="103"/>
      <c r="D32" s="103"/>
      <c r="E32" s="103"/>
      <c r="F32" s="624"/>
      <c r="G32" s="617"/>
      <c r="H32" s="103"/>
    </row>
    <row r="33" spans="1:8" ht="18" customHeight="1" x14ac:dyDescent="0.25">
      <c r="A33" s="103"/>
      <c r="B33" s="645"/>
      <c r="C33" s="103"/>
      <c r="D33" s="103"/>
      <c r="E33" s="103"/>
      <c r="F33" s="624"/>
      <c r="G33" s="617"/>
      <c r="H33" s="103"/>
    </row>
    <row r="34" spans="1:8" ht="18" customHeight="1" x14ac:dyDescent="0.25">
      <c r="A34" s="103"/>
      <c r="B34" s="645"/>
      <c r="C34" s="103"/>
      <c r="D34" s="103"/>
      <c r="E34" s="103"/>
      <c r="F34" s="624"/>
      <c r="G34" s="617"/>
      <c r="H34" s="103"/>
    </row>
    <row r="35" spans="1:8" ht="18" customHeight="1" x14ac:dyDescent="0.25">
      <c r="A35" s="823"/>
      <c r="B35" s="823"/>
      <c r="C35" s="823"/>
      <c r="D35" s="823"/>
      <c r="E35" s="823"/>
      <c r="F35" s="823"/>
      <c r="G35" s="823"/>
      <c r="H35" s="823"/>
    </row>
    <row r="36" spans="1:8" ht="18" customHeight="1" x14ac:dyDescent="0.25">
      <c r="A36" s="820"/>
      <c r="B36" s="820"/>
      <c r="C36" s="820"/>
      <c r="D36" s="820"/>
      <c r="E36" s="820"/>
      <c r="F36" s="820"/>
      <c r="G36" s="820"/>
      <c r="H36" s="820"/>
    </row>
    <row r="37" spans="1:8" ht="18.75" customHeight="1" x14ac:dyDescent="0.25">
      <c r="A37" s="820"/>
      <c r="B37" s="820"/>
      <c r="C37" s="820"/>
      <c r="D37" s="820"/>
      <c r="E37" s="820"/>
      <c r="F37" s="820"/>
      <c r="G37" s="820"/>
      <c r="H37" s="820"/>
    </row>
    <row r="38" spans="1:8" ht="16.5" customHeight="1" x14ac:dyDescent="0.25">
      <c r="A38" s="820"/>
      <c r="B38" s="820"/>
      <c r="C38" s="820"/>
      <c r="D38" s="820"/>
      <c r="E38" s="820"/>
      <c r="F38" s="820"/>
      <c r="G38" s="820"/>
      <c r="H38" s="820"/>
    </row>
    <row r="39" spans="1:8" ht="18.75" customHeight="1" x14ac:dyDescent="0.2">
      <c r="F39" s="625"/>
    </row>
    <row r="40" spans="1:8" ht="57.75" hidden="1" customHeight="1" x14ac:dyDescent="0.2">
      <c r="A40" t="s">
        <v>460</v>
      </c>
      <c r="F40" s="625"/>
    </row>
    <row r="41" spans="1:8" ht="16.5" hidden="1" customHeight="1" x14ac:dyDescent="0.2">
      <c r="A41" t="s">
        <v>461</v>
      </c>
      <c r="F41" s="625"/>
    </row>
    <row r="42" spans="1:8" ht="18" hidden="1" customHeight="1" x14ac:dyDescent="0.2">
      <c r="A42" t="s">
        <v>462</v>
      </c>
      <c r="F42" s="625"/>
    </row>
    <row r="43" spans="1:8" hidden="1" x14ac:dyDescent="0.2">
      <c r="A43" t="s">
        <v>463</v>
      </c>
      <c r="F43" s="625"/>
    </row>
    <row r="44" spans="1:8" hidden="1" x14ac:dyDescent="0.2">
      <c r="A44" t="s">
        <v>464</v>
      </c>
      <c r="F44" s="625"/>
    </row>
    <row r="45" spans="1:8" hidden="1" x14ac:dyDescent="0.2"/>
  </sheetData>
  <mergeCells count="31">
    <mergeCell ref="A2:C2"/>
    <mergeCell ref="D2:H2"/>
    <mergeCell ref="B5:D5"/>
    <mergeCell ref="B3:H3"/>
    <mergeCell ref="A4:H4"/>
    <mergeCell ref="B6:D6"/>
    <mergeCell ref="B8:D8"/>
    <mergeCell ref="B9:D9"/>
    <mergeCell ref="B26:D26"/>
    <mergeCell ref="A19:H19"/>
    <mergeCell ref="B7:D7"/>
    <mergeCell ref="B14:D14"/>
    <mergeCell ref="B15:D15"/>
    <mergeCell ref="B16:D16"/>
    <mergeCell ref="B17:D17"/>
    <mergeCell ref="B10:D10"/>
    <mergeCell ref="B11:D11"/>
    <mergeCell ref="B12:D12"/>
    <mergeCell ref="B13:D13"/>
    <mergeCell ref="B18:G18"/>
    <mergeCell ref="A38:H38"/>
    <mergeCell ref="B20:D20"/>
    <mergeCell ref="B22:D22"/>
    <mergeCell ref="B23:D23"/>
    <mergeCell ref="B24:D24"/>
    <mergeCell ref="B25:D25"/>
    <mergeCell ref="A36:H36"/>
    <mergeCell ref="A35:H35"/>
    <mergeCell ref="A37:H37"/>
    <mergeCell ref="A28:H28"/>
    <mergeCell ref="B21:D21"/>
  </mergeCells>
  <pageMargins left="0.78740157480314965" right="0.78740157480314965" top="0.94488188976377963" bottom="0.94488188976377963" header="0.31496062992125984" footer="0.31496062992125984"/>
  <pageSetup scale="52" orientation="portrait" horizontalDpi="4294967293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BN52"/>
  <sheetViews>
    <sheetView view="pageBreakPreview" zoomScale="59" zoomScaleNormal="41" zoomScaleSheetLayoutView="59" workbookViewId="0">
      <pane xSplit="10" ySplit="9" topLeftCell="K40" activePane="bottomRight" state="frozen"/>
      <selection pane="topRight" activeCell="K1" sqref="K1"/>
      <selection pane="bottomLeft" activeCell="A10" sqref="A10"/>
      <selection pane="bottomRight" activeCell="X57" sqref="X57"/>
    </sheetView>
  </sheetViews>
  <sheetFormatPr baseColWidth="10" defaultRowHeight="15" x14ac:dyDescent="0.25"/>
  <cols>
    <col min="1" max="1" width="1.5703125" style="672" customWidth="1"/>
    <col min="2" max="2" width="9.85546875" style="737" customWidth="1"/>
    <col min="3" max="3" width="63.5703125" style="738" customWidth="1"/>
    <col min="4" max="4" width="10.7109375" style="739" customWidth="1"/>
    <col min="5" max="5" width="12" style="741" customWidth="1"/>
    <col min="6" max="6" width="13.140625" style="741" hidden="1" customWidth="1"/>
    <col min="7" max="7" width="19.5703125" style="741" hidden="1" customWidth="1"/>
    <col min="8" max="8" width="13.7109375" style="672" customWidth="1"/>
    <col min="9" max="9" width="11.5703125" style="737" bestFit="1" customWidth="1"/>
    <col min="10" max="10" width="12.85546875" style="672" customWidth="1"/>
    <col min="11" max="49" width="4.28515625" style="672" customWidth="1"/>
    <col min="50" max="53" width="3.85546875" style="672" bestFit="1" customWidth="1"/>
    <col min="54" max="55" width="4.28515625" style="672" bestFit="1" customWidth="1"/>
    <col min="56" max="56" width="3.42578125" style="672" bestFit="1" customWidth="1"/>
    <col min="57" max="58" width="3.5703125" style="672" bestFit="1" customWidth="1"/>
    <col min="59" max="59" width="3.85546875" style="672" bestFit="1" customWidth="1"/>
    <col min="60" max="60" width="3.42578125" style="672" bestFit="1" customWidth="1"/>
    <col min="61" max="62" width="4.28515625" style="672" bestFit="1" customWidth="1"/>
    <col min="63" max="63" width="3.42578125" style="672" bestFit="1" customWidth="1"/>
    <col min="64" max="65" width="3.5703125" style="672" bestFit="1" customWidth="1"/>
    <col min="66" max="66" width="3.85546875" style="672" bestFit="1" customWidth="1"/>
    <col min="67" max="16384" width="11.42578125" style="672"/>
  </cols>
  <sheetData>
    <row r="1" spans="2:66" s="670" customFormat="1" x14ac:dyDescent="0.25">
      <c r="B1" s="666"/>
      <c r="C1" s="667"/>
      <c r="D1" s="668"/>
      <c r="E1" s="669"/>
      <c r="F1" s="669"/>
      <c r="G1" s="669"/>
      <c r="I1" s="666"/>
    </row>
    <row r="2" spans="2:66" s="670" customFormat="1" hidden="1" x14ac:dyDescent="0.25">
      <c r="B2" s="666"/>
      <c r="C2" s="667" t="s">
        <v>659</v>
      </c>
      <c r="D2" s="668"/>
      <c r="E2" s="669"/>
      <c r="F2" s="669"/>
      <c r="G2" s="669"/>
      <c r="H2" s="671">
        <v>44830</v>
      </c>
      <c r="I2" s="666"/>
    </row>
    <row r="3" spans="2:66" s="670" customFormat="1" hidden="1" x14ac:dyDescent="0.25">
      <c r="B3" s="666"/>
      <c r="C3" s="667" t="s">
        <v>660</v>
      </c>
      <c r="D3" s="668"/>
      <c r="E3" s="669"/>
      <c r="F3" s="669"/>
      <c r="G3" s="669"/>
      <c r="H3" s="670">
        <v>0</v>
      </c>
      <c r="I3" s="666"/>
    </row>
    <row r="4" spans="2:66" s="670" customFormat="1" hidden="1" x14ac:dyDescent="0.25">
      <c r="B4" s="666"/>
      <c r="C4" s="667"/>
      <c r="D4" s="668"/>
      <c r="E4" s="669"/>
      <c r="F4" s="669"/>
      <c r="G4" s="669"/>
      <c r="I4" s="666"/>
    </row>
    <row r="5" spans="2:66" s="670" customFormat="1" ht="15.75" thickBot="1" x14ac:dyDescent="0.3">
      <c r="B5" s="666"/>
      <c r="C5" s="667"/>
      <c r="D5" s="668"/>
      <c r="E5" s="669"/>
      <c r="F5" s="669"/>
      <c r="G5" s="669"/>
      <c r="I5" s="666"/>
    </row>
    <row r="6" spans="2:66" ht="15.75" thickBot="1" x14ac:dyDescent="0.3">
      <c r="B6" s="848" t="s">
        <v>654</v>
      </c>
      <c r="C6" s="849"/>
      <c r="D6" s="849"/>
      <c r="E6" s="849"/>
      <c r="F6" s="849"/>
      <c r="G6" s="849"/>
      <c r="H6" s="849"/>
      <c r="I6" s="849"/>
      <c r="J6" s="850"/>
      <c r="K6" s="856" t="s">
        <v>528</v>
      </c>
      <c r="L6" s="857"/>
      <c r="M6" s="857"/>
      <c r="N6" s="857"/>
      <c r="O6" s="857"/>
      <c r="P6" s="857"/>
      <c r="Q6" s="857"/>
      <c r="R6" s="857"/>
      <c r="S6" s="857"/>
      <c r="T6" s="857"/>
      <c r="U6" s="857"/>
      <c r="V6" s="857"/>
      <c r="W6" s="857"/>
      <c r="X6" s="857"/>
      <c r="Y6" s="857"/>
      <c r="Z6" s="857"/>
      <c r="AA6" s="857"/>
      <c r="AB6" s="857"/>
      <c r="AC6" s="857"/>
      <c r="AD6" s="857"/>
      <c r="AE6" s="857"/>
      <c r="AF6" s="857"/>
      <c r="AG6" s="857"/>
      <c r="AH6" s="857"/>
      <c r="AI6" s="857"/>
      <c r="AJ6" s="857"/>
      <c r="AK6" s="857"/>
      <c r="AL6" s="858"/>
      <c r="AM6" s="856" t="s">
        <v>529</v>
      </c>
      <c r="AN6" s="857"/>
      <c r="AO6" s="857"/>
      <c r="AP6" s="857"/>
      <c r="AQ6" s="857"/>
      <c r="AR6" s="857"/>
      <c r="AS6" s="857"/>
      <c r="AT6" s="857"/>
      <c r="AU6" s="857"/>
      <c r="AV6" s="857"/>
      <c r="AW6" s="857"/>
      <c r="AX6" s="857"/>
      <c r="AY6" s="857"/>
      <c r="AZ6" s="857"/>
      <c r="BA6" s="857"/>
      <c r="BB6" s="857"/>
      <c r="BC6" s="857"/>
      <c r="BD6" s="857"/>
      <c r="BE6" s="857"/>
      <c r="BF6" s="857"/>
      <c r="BG6" s="857"/>
      <c r="BH6" s="857"/>
      <c r="BI6" s="857"/>
      <c r="BJ6" s="857"/>
      <c r="BK6" s="857"/>
      <c r="BL6" s="857"/>
      <c r="BM6" s="857"/>
      <c r="BN6" s="858"/>
    </row>
    <row r="7" spans="2:66" ht="15.75" thickBot="1" x14ac:dyDescent="0.3">
      <c r="B7" s="851"/>
      <c r="C7" s="852"/>
      <c r="D7" s="852"/>
      <c r="E7" s="852"/>
      <c r="F7" s="852"/>
      <c r="G7" s="852"/>
      <c r="H7" s="852"/>
      <c r="I7" s="852"/>
      <c r="J7" s="853"/>
      <c r="K7" s="845">
        <f>K8</f>
        <v>44830</v>
      </c>
      <c r="L7" s="846"/>
      <c r="M7" s="846"/>
      <c r="N7" s="846"/>
      <c r="O7" s="846"/>
      <c r="P7" s="846"/>
      <c r="Q7" s="847"/>
      <c r="R7" s="845">
        <f t="shared" ref="R7" si="0">R8</f>
        <v>44837</v>
      </c>
      <c r="S7" s="846"/>
      <c r="T7" s="846"/>
      <c r="U7" s="846"/>
      <c r="V7" s="846"/>
      <c r="W7" s="846"/>
      <c r="X7" s="847"/>
      <c r="Y7" s="845">
        <f t="shared" ref="Y7" si="1">Y8</f>
        <v>44844</v>
      </c>
      <c r="Z7" s="846"/>
      <c r="AA7" s="846"/>
      <c r="AB7" s="846"/>
      <c r="AC7" s="846"/>
      <c r="AD7" s="846"/>
      <c r="AE7" s="847"/>
      <c r="AF7" s="845">
        <f t="shared" ref="AF7" si="2">AF8</f>
        <v>44851</v>
      </c>
      <c r="AG7" s="846"/>
      <c r="AH7" s="846"/>
      <c r="AI7" s="846"/>
      <c r="AJ7" s="846"/>
      <c r="AK7" s="846"/>
      <c r="AL7" s="847"/>
      <c r="AM7" s="845">
        <f t="shared" ref="AM7" si="3">AM8</f>
        <v>44858</v>
      </c>
      <c r="AN7" s="846"/>
      <c r="AO7" s="846"/>
      <c r="AP7" s="846"/>
      <c r="AQ7" s="846"/>
      <c r="AR7" s="846"/>
      <c r="AS7" s="847"/>
      <c r="AT7" s="845">
        <f t="shared" ref="AT7" si="4">AT8</f>
        <v>44865</v>
      </c>
      <c r="AU7" s="846"/>
      <c r="AV7" s="846"/>
      <c r="AW7" s="846"/>
      <c r="AX7" s="846"/>
      <c r="AY7" s="846"/>
      <c r="AZ7" s="847"/>
      <c r="BA7" s="845">
        <f t="shared" ref="BA7" si="5">BA8</f>
        <v>44872</v>
      </c>
      <c r="BB7" s="846"/>
      <c r="BC7" s="846"/>
      <c r="BD7" s="846"/>
      <c r="BE7" s="846"/>
      <c r="BF7" s="846"/>
      <c r="BG7" s="847"/>
      <c r="BH7" s="845">
        <f t="shared" ref="BH7" si="6">BH8</f>
        <v>44879</v>
      </c>
      <c r="BI7" s="846"/>
      <c r="BJ7" s="846"/>
      <c r="BK7" s="846"/>
      <c r="BL7" s="846"/>
      <c r="BM7" s="846"/>
      <c r="BN7" s="847"/>
    </row>
    <row r="8" spans="2:66" ht="15.75" thickBot="1" x14ac:dyDescent="0.3">
      <c r="B8" s="854" t="s">
        <v>667</v>
      </c>
      <c r="C8" s="855"/>
      <c r="D8" s="742" t="s">
        <v>668</v>
      </c>
      <c r="E8" s="742"/>
      <c r="F8" s="742"/>
      <c r="G8" s="742"/>
      <c r="H8" s="742"/>
      <c r="I8" s="742"/>
      <c r="J8" s="743"/>
      <c r="K8" s="673">
        <f>H2+H3*7</f>
        <v>44830</v>
      </c>
      <c r="L8" s="674">
        <f>K8+1</f>
        <v>44831</v>
      </c>
      <c r="M8" s="674">
        <f t="shared" ref="M8:AS8" si="7">L8+1</f>
        <v>44832</v>
      </c>
      <c r="N8" s="674">
        <f t="shared" si="7"/>
        <v>44833</v>
      </c>
      <c r="O8" s="674">
        <f t="shared" si="7"/>
        <v>44834</v>
      </c>
      <c r="P8" s="674">
        <f t="shared" si="7"/>
        <v>44835</v>
      </c>
      <c r="Q8" s="675">
        <f t="shared" si="7"/>
        <v>44836</v>
      </c>
      <c r="R8" s="673">
        <f>Q8+1</f>
        <v>44837</v>
      </c>
      <c r="S8" s="674">
        <f t="shared" si="7"/>
        <v>44838</v>
      </c>
      <c r="T8" s="674">
        <f t="shared" si="7"/>
        <v>44839</v>
      </c>
      <c r="U8" s="674">
        <f t="shared" si="7"/>
        <v>44840</v>
      </c>
      <c r="V8" s="674">
        <f t="shared" si="7"/>
        <v>44841</v>
      </c>
      <c r="W8" s="674">
        <f t="shared" si="7"/>
        <v>44842</v>
      </c>
      <c r="X8" s="675">
        <f t="shared" si="7"/>
        <v>44843</v>
      </c>
      <c r="Y8" s="673">
        <f t="shared" si="7"/>
        <v>44844</v>
      </c>
      <c r="Z8" s="674">
        <f t="shared" si="7"/>
        <v>44845</v>
      </c>
      <c r="AA8" s="674">
        <f t="shared" si="7"/>
        <v>44846</v>
      </c>
      <c r="AB8" s="674">
        <f t="shared" si="7"/>
        <v>44847</v>
      </c>
      <c r="AC8" s="674">
        <f t="shared" si="7"/>
        <v>44848</v>
      </c>
      <c r="AD8" s="674">
        <f t="shared" si="7"/>
        <v>44849</v>
      </c>
      <c r="AE8" s="675">
        <f t="shared" si="7"/>
        <v>44850</v>
      </c>
      <c r="AF8" s="673">
        <f t="shared" si="7"/>
        <v>44851</v>
      </c>
      <c r="AG8" s="674">
        <f t="shared" si="7"/>
        <v>44852</v>
      </c>
      <c r="AH8" s="674">
        <f t="shared" si="7"/>
        <v>44853</v>
      </c>
      <c r="AI8" s="674">
        <f t="shared" si="7"/>
        <v>44854</v>
      </c>
      <c r="AJ8" s="674">
        <f t="shared" si="7"/>
        <v>44855</v>
      </c>
      <c r="AK8" s="674">
        <f t="shared" si="7"/>
        <v>44856</v>
      </c>
      <c r="AL8" s="675">
        <f t="shared" si="7"/>
        <v>44857</v>
      </c>
      <c r="AM8" s="673">
        <f t="shared" si="7"/>
        <v>44858</v>
      </c>
      <c r="AN8" s="674">
        <f t="shared" si="7"/>
        <v>44859</v>
      </c>
      <c r="AO8" s="674">
        <f t="shared" si="7"/>
        <v>44860</v>
      </c>
      <c r="AP8" s="674">
        <f t="shared" si="7"/>
        <v>44861</v>
      </c>
      <c r="AQ8" s="674">
        <f t="shared" si="7"/>
        <v>44862</v>
      </c>
      <c r="AR8" s="674">
        <f t="shared" si="7"/>
        <v>44863</v>
      </c>
      <c r="AS8" s="675">
        <f t="shared" si="7"/>
        <v>44864</v>
      </c>
      <c r="AT8" s="673">
        <v>44865</v>
      </c>
      <c r="AU8" s="674">
        <f>AT8+1</f>
        <v>44866</v>
      </c>
      <c r="AV8" s="674">
        <f t="shared" ref="AV8:BN8" si="8">AU8+1</f>
        <v>44867</v>
      </c>
      <c r="AW8" s="674">
        <f t="shared" si="8"/>
        <v>44868</v>
      </c>
      <c r="AX8" s="674">
        <f t="shared" si="8"/>
        <v>44869</v>
      </c>
      <c r="AY8" s="674">
        <f t="shared" si="8"/>
        <v>44870</v>
      </c>
      <c r="AZ8" s="675">
        <f t="shared" si="8"/>
        <v>44871</v>
      </c>
      <c r="BA8" s="673">
        <f t="shared" si="8"/>
        <v>44872</v>
      </c>
      <c r="BB8" s="674">
        <f t="shared" si="8"/>
        <v>44873</v>
      </c>
      <c r="BC8" s="674">
        <f t="shared" si="8"/>
        <v>44874</v>
      </c>
      <c r="BD8" s="674">
        <f t="shared" si="8"/>
        <v>44875</v>
      </c>
      <c r="BE8" s="674">
        <f t="shared" si="8"/>
        <v>44876</v>
      </c>
      <c r="BF8" s="674">
        <f t="shared" si="8"/>
        <v>44877</v>
      </c>
      <c r="BG8" s="675">
        <f t="shared" si="8"/>
        <v>44878</v>
      </c>
      <c r="BH8" s="673">
        <f t="shared" si="8"/>
        <v>44879</v>
      </c>
      <c r="BI8" s="674">
        <f t="shared" si="8"/>
        <v>44880</v>
      </c>
      <c r="BJ8" s="674">
        <f t="shared" si="8"/>
        <v>44881</v>
      </c>
      <c r="BK8" s="674">
        <f t="shared" si="8"/>
        <v>44882</v>
      </c>
      <c r="BL8" s="674">
        <f t="shared" si="8"/>
        <v>44883</v>
      </c>
      <c r="BM8" s="674">
        <f t="shared" si="8"/>
        <v>44884</v>
      </c>
      <c r="BN8" s="675">
        <f t="shared" si="8"/>
        <v>44885</v>
      </c>
    </row>
    <row r="9" spans="2:66" s="683" customFormat="1" ht="30.75" thickBot="1" x14ac:dyDescent="0.25">
      <c r="B9" s="676" t="s">
        <v>32</v>
      </c>
      <c r="C9" s="677" t="s">
        <v>5</v>
      </c>
      <c r="D9" s="677" t="s">
        <v>157</v>
      </c>
      <c r="E9" s="677" t="s">
        <v>203</v>
      </c>
      <c r="F9" s="677" t="s">
        <v>661</v>
      </c>
      <c r="G9" s="677" t="s">
        <v>662</v>
      </c>
      <c r="H9" s="678" t="s">
        <v>663</v>
      </c>
      <c r="I9" s="678" t="s">
        <v>664</v>
      </c>
      <c r="J9" s="679" t="s">
        <v>665</v>
      </c>
      <c r="K9" s="680" t="str">
        <f>UPPER(LEFT(TEXT(K8,"ddd"),1))</f>
        <v>L</v>
      </c>
      <c r="L9" s="681" t="str">
        <f t="shared" ref="L9:AS9" si="9">UPPER(LEFT(TEXT(L8,"ddd"),1))</f>
        <v>M</v>
      </c>
      <c r="M9" s="681" t="str">
        <f t="shared" si="9"/>
        <v>M</v>
      </c>
      <c r="N9" s="681" t="str">
        <f t="shared" si="9"/>
        <v>J</v>
      </c>
      <c r="O9" s="681" t="str">
        <f t="shared" si="9"/>
        <v>V</v>
      </c>
      <c r="P9" s="681" t="str">
        <f t="shared" si="9"/>
        <v>S</v>
      </c>
      <c r="Q9" s="682" t="str">
        <f t="shared" si="9"/>
        <v>D</v>
      </c>
      <c r="R9" s="680" t="str">
        <f t="shared" si="9"/>
        <v>L</v>
      </c>
      <c r="S9" s="681" t="str">
        <f t="shared" si="9"/>
        <v>M</v>
      </c>
      <c r="T9" s="681" t="str">
        <f t="shared" si="9"/>
        <v>M</v>
      </c>
      <c r="U9" s="681" t="str">
        <f t="shared" si="9"/>
        <v>J</v>
      </c>
      <c r="V9" s="681" t="str">
        <f t="shared" si="9"/>
        <v>V</v>
      </c>
      <c r="W9" s="681" t="str">
        <f t="shared" si="9"/>
        <v>S</v>
      </c>
      <c r="X9" s="682" t="str">
        <f t="shared" si="9"/>
        <v>D</v>
      </c>
      <c r="Y9" s="680" t="str">
        <f t="shared" si="9"/>
        <v>L</v>
      </c>
      <c r="Z9" s="681" t="str">
        <f t="shared" si="9"/>
        <v>M</v>
      </c>
      <c r="AA9" s="681" t="str">
        <f t="shared" si="9"/>
        <v>M</v>
      </c>
      <c r="AB9" s="681" t="str">
        <f t="shared" si="9"/>
        <v>J</v>
      </c>
      <c r="AC9" s="681" t="str">
        <f t="shared" si="9"/>
        <v>V</v>
      </c>
      <c r="AD9" s="681" t="str">
        <f t="shared" si="9"/>
        <v>S</v>
      </c>
      <c r="AE9" s="682" t="str">
        <f t="shared" si="9"/>
        <v>D</v>
      </c>
      <c r="AF9" s="680" t="str">
        <f t="shared" si="9"/>
        <v>L</v>
      </c>
      <c r="AG9" s="681" t="str">
        <f t="shared" si="9"/>
        <v>M</v>
      </c>
      <c r="AH9" s="681" t="str">
        <f t="shared" si="9"/>
        <v>M</v>
      </c>
      <c r="AI9" s="681" t="str">
        <f t="shared" si="9"/>
        <v>J</v>
      </c>
      <c r="AJ9" s="681" t="str">
        <f t="shared" si="9"/>
        <v>V</v>
      </c>
      <c r="AK9" s="681" t="str">
        <f t="shared" si="9"/>
        <v>S</v>
      </c>
      <c r="AL9" s="682" t="str">
        <f t="shared" si="9"/>
        <v>D</v>
      </c>
      <c r="AM9" s="680" t="str">
        <f t="shared" si="9"/>
        <v>L</v>
      </c>
      <c r="AN9" s="681" t="str">
        <f t="shared" si="9"/>
        <v>M</v>
      </c>
      <c r="AO9" s="681" t="str">
        <f t="shared" si="9"/>
        <v>M</v>
      </c>
      <c r="AP9" s="681" t="str">
        <f t="shared" si="9"/>
        <v>J</v>
      </c>
      <c r="AQ9" s="681" t="str">
        <f t="shared" si="9"/>
        <v>V</v>
      </c>
      <c r="AR9" s="681" t="str">
        <f t="shared" si="9"/>
        <v>S</v>
      </c>
      <c r="AS9" s="682" t="str">
        <f t="shared" si="9"/>
        <v>D</v>
      </c>
      <c r="AT9" s="680" t="str">
        <f>UPPER(LEFT(TEXT(AT8,"ddd"),1))</f>
        <v>L</v>
      </c>
      <c r="AU9" s="681" t="str">
        <f t="shared" ref="AU9:BN9" si="10">UPPER(LEFT(TEXT(AU8,"ddd"),1))</f>
        <v>M</v>
      </c>
      <c r="AV9" s="681" t="str">
        <f t="shared" si="10"/>
        <v>M</v>
      </c>
      <c r="AW9" s="681" t="str">
        <f t="shared" si="10"/>
        <v>J</v>
      </c>
      <c r="AX9" s="681" t="str">
        <f t="shared" si="10"/>
        <v>V</v>
      </c>
      <c r="AY9" s="681" t="str">
        <f t="shared" si="10"/>
        <v>S</v>
      </c>
      <c r="AZ9" s="682" t="str">
        <f t="shared" si="10"/>
        <v>D</v>
      </c>
      <c r="BA9" s="680" t="str">
        <f t="shared" si="10"/>
        <v>L</v>
      </c>
      <c r="BB9" s="681" t="str">
        <f t="shared" si="10"/>
        <v>M</v>
      </c>
      <c r="BC9" s="681" t="str">
        <f t="shared" si="10"/>
        <v>M</v>
      </c>
      <c r="BD9" s="681" t="str">
        <f t="shared" si="10"/>
        <v>J</v>
      </c>
      <c r="BE9" s="681" t="str">
        <f t="shared" si="10"/>
        <v>V</v>
      </c>
      <c r="BF9" s="681" t="str">
        <f t="shared" si="10"/>
        <v>S</v>
      </c>
      <c r="BG9" s="682" t="str">
        <f t="shared" si="10"/>
        <v>D</v>
      </c>
      <c r="BH9" s="680" t="str">
        <f t="shared" si="10"/>
        <v>L</v>
      </c>
      <c r="BI9" s="681" t="str">
        <f t="shared" si="10"/>
        <v>M</v>
      </c>
      <c r="BJ9" s="681" t="str">
        <f t="shared" si="10"/>
        <v>M</v>
      </c>
      <c r="BK9" s="681" t="str">
        <f t="shared" si="10"/>
        <v>J</v>
      </c>
      <c r="BL9" s="681" t="str">
        <f t="shared" si="10"/>
        <v>V</v>
      </c>
      <c r="BM9" s="681" t="str">
        <f t="shared" si="10"/>
        <v>S</v>
      </c>
      <c r="BN9" s="682" t="str">
        <f t="shared" si="10"/>
        <v>D</v>
      </c>
    </row>
    <row r="10" spans="2:66" s="693" customFormat="1" x14ac:dyDescent="0.25">
      <c r="B10" s="684">
        <v>1</v>
      </c>
      <c r="C10" s="685" t="s">
        <v>212</v>
      </c>
      <c r="D10" s="686"/>
      <c r="E10" s="687"/>
      <c r="F10" s="687"/>
      <c r="G10" s="687"/>
      <c r="H10" s="688"/>
      <c r="I10" s="688"/>
      <c r="J10" s="689"/>
      <c r="K10" s="690"/>
      <c r="L10" s="691"/>
      <c r="M10" s="691"/>
      <c r="N10" s="691"/>
      <c r="O10" s="691"/>
      <c r="P10" s="691"/>
      <c r="Q10" s="692"/>
      <c r="R10" s="690"/>
      <c r="S10" s="691"/>
      <c r="T10" s="691"/>
      <c r="U10" s="691"/>
      <c r="V10" s="691"/>
      <c r="W10" s="691"/>
      <c r="X10" s="692"/>
      <c r="Y10" s="690"/>
      <c r="Z10" s="691"/>
      <c r="AA10" s="691"/>
      <c r="AB10" s="691"/>
      <c r="AC10" s="691"/>
      <c r="AD10" s="691"/>
      <c r="AE10" s="692"/>
      <c r="AF10" s="690"/>
      <c r="AG10" s="691"/>
      <c r="AH10" s="691"/>
      <c r="AI10" s="691"/>
      <c r="AJ10" s="691"/>
      <c r="AK10" s="691"/>
      <c r="AL10" s="692"/>
      <c r="AM10" s="690"/>
      <c r="AN10" s="691"/>
      <c r="AO10" s="691"/>
      <c r="AP10" s="691"/>
      <c r="AQ10" s="691"/>
      <c r="AR10" s="691"/>
      <c r="AS10" s="692"/>
      <c r="AT10" s="690"/>
      <c r="AU10" s="691"/>
      <c r="AV10" s="691"/>
      <c r="AW10" s="691"/>
      <c r="AX10" s="691"/>
      <c r="AY10" s="691"/>
      <c r="AZ10" s="692"/>
      <c r="BA10" s="690"/>
      <c r="BB10" s="691"/>
      <c r="BC10" s="691"/>
      <c r="BD10" s="691"/>
      <c r="BE10" s="691"/>
      <c r="BF10" s="691"/>
      <c r="BG10" s="692"/>
      <c r="BH10" s="690"/>
      <c r="BI10" s="691"/>
      <c r="BJ10" s="691"/>
      <c r="BK10" s="691"/>
      <c r="BL10" s="691"/>
      <c r="BM10" s="691"/>
      <c r="BN10" s="692"/>
    </row>
    <row r="11" spans="2:66" s="693" customFormat="1" ht="14.25" x14ac:dyDescent="0.2">
      <c r="B11" s="694">
        <v>1.1000000000000001</v>
      </c>
      <c r="C11" s="695" t="s">
        <v>530</v>
      </c>
      <c r="D11" s="696" t="s">
        <v>1</v>
      </c>
      <c r="E11" s="697">
        <v>150.17220000000003</v>
      </c>
      <c r="F11" s="698">
        <v>3127</v>
      </c>
      <c r="G11" s="699">
        <f>+ROUND((E11*F11),0)</f>
        <v>469588</v>
      </c>
      <c r="H11" s="700">
        <v>44833</v>
      </c>
      <c r="I11" s="701">
        <v>2</v>
      </c>
      <c r="J11" s="702">
        <f t="shared" ref="J11:J51" si="11">I11+H11</f>
        <v>44835</v>
      </c>
      <c r="K11" s="690"/>
      <c r="L11" s="691"/>
      <c r="M11" s="703"/>
      <c r="N11" s="704"/>
      <c r="O11" s="704"/>
      <c r="P11" s="703"/>
      <c r="Q11" s="705"/>
      <c r="R11" s="706"/>
      <c r="S11" s="703"/>
      <c r="T11" s="703"/>
      <c r="U11" s="703"/>
      <c r="V11" s="703"/>
      <c r="W11" s="703"/>
      <c r="X11" s="705"/>
      <c r="Y11" s="706"/>
      <c r="Z11" s="703"/>
      <c r="AA11" s="703"/>
      <c r="AB11" s="703"/>
      <c r="AC11" s="703"/>
      <c r="AD11" s="703"/>
      <c r="AE11" s="705"/>
      <c r="AF11" s="706"/>
      <c r="AG11" s="703"/>
      <c r="AH11" s="703"/>
      <c r="AI11" s="703"/>
      <c r="AJ11" s="703"/>
      <c r="AK11" s="703"/>
      <c r="AL11" s="705"/>
      <c r="AM11" s="706"/>
      <c r="AN11" s="703"/>
      <c r="AO11" s="703"/>
      <c r="AP11" s="703"/>
      <c r="AQ11" s="703"/>
      <c r="AR11" s="703"/>
      <c r="AS11" s="705"/>
      <c r="AT11" s="706"/>
      <c r="AU11" s="703"/>
      <c r="AV11" s="703"/>
      <c r="AW11" s="703"/>
      <c r="AX11" s="703"/>
      <c r="AY11" s="703"/>
      <c r="AZ11" s="705"/>
      <c r="BA11" s="706"/>
      <c r="BB11" s="703"/>
      <c r="BC11" s="703"/>
      <c r="BD11" s="703"/>
      <c r="BE11" s="703"/>
      <c r="BF11" s="703"/>
      <c r="BG11" s="705"/>
      <c r="BH11" s="706"/>
      <c r="BI11" s="703"/>
      <c r="BJ11" s="703"/>
      <c r="BK11" s="703"/>
      <c r="BL11" s="703"/>
      <c r="BM11" s="703"/>
      <c r="BN11" s="705"/>
    </row>
    <row r="12" spans="2:66" s="693" customFormat="1" ht="14.25" x14ac:dyDescent="0.2">
      <c r="B12" s="694">
        <v>1.2</v>
      </c>
      <c r="C12" s="695" t="s">
        <v>666</v>
      </c>
      <c r="D12" s="696" t="s">
        <v>1</v>
      </c>
      <c r="E12" s="697">
        <v>150.17220000000003</v>
      </c>
      <c r="F12" s="698">
        <v>7800</v>
      </c>
      <c r="G12" s="699">
        <f>+ROUND((E12*F12),0)</f>
        <v>1171343</v>
      </c>
      <c r="H12" s="700">
        <v>44830</v>
      </c>
      <c r="I12" s="701">
        <v>3</v>
      </c>
      <c r="J12" s="702">
        <f t="shared" si="11"/>
        <v>44833</v>
      </c>
      <c r="K12" s="706"/>
      <c r="L12" s="707"/>
      <c r="M12" s="703"/>
      <c r="N12" s="703"/>
      <c r="O12" s="703"/>
      <c r="P12" s="703"/>
      <c r="Q12" s="705"/>
      <c r="R12" s="706"/>
      <c r="S12" s="703"/>
      <c r="T12" s="703"/>
      <c r="U12" s="703"/>
      <c r="V12" s="703"/>
      <c r="W12" s="703"/>
      <c r="X12" s="705"/>
      <c r="Y12" s="706"/>
      <c r="Z12" s="703"/>
      <c r="AA12" s="703"/>
      <c r="AB12" s="703"/>
      <c r="AC12" s="703"/>
      <c r="AD12" s="703"/>
      <c r="AE12" s="705"/>
      <c r="AF12" s="706"/>
      <c r="AG12" s="703"/>
      <c r="AH12" s="703"/>
      <c r="AI12" s="703"/>
      <c r="AJ12" s="703"/>
      <c r="AK12" s="703"/>
      <c r="AL12" s="705"/>
      <c r="AM12" s="706"/>
      <c r="AN12" s="703"/>
      <c r="AO12" s="703"/>
      <c r="AP12" s="703"/>
      <c r="AQ12" s="703"/>
      <c r="AR12" s="703"/>
      <c r="AS12" s="705"/>
      <c r="AT12" s="706"/>
      <c r="AU12" s="703"/>
      <c r="AV12" s="703"/>
      <c r="AW12" s="703"/>
      <c r="AX12" s="703"/>
      <c r="AY12" s="703"/>
      <c r="AZ12" s="705"/>
      <c r="BA12" s="706"/>
      <c r="BB12" s="703"/>
      <c r="BC12" s="703"/>
      <c r="BD12" s="703"/>
      <c r="BE12" s="703"/>
      <c r="BF12" s="703"/>
      <c r="BG12" s="705"/>
      <c r="BH12" s="706"/>
      <c r="BI12" s="703"/>
      <c r="BJ12" s="703"/>
      <c r="BK12" s="703"/>
      <c r="BL12" s="703"/>
      <c r="BM12" s="703"/>
      <c r="BN12" s="705"/>
    </row>
    <row r="13" spans="2:66" s="693" customFormat="1" ht="30" x14ac:dyDescent="0.25">
      <c r="B13" s="684">
        <v>2</v>
      </c>
      <c r="C13" s="685" t="s">
        <v>454</v>
      </c>
      <c r="D13" s="686"/>
      <c r="E13" s="687"/>
      <c r="F13" s="708"/>
      <c r="G13" s="708"/>
      <c r="H13" s="688"/>
      <c r="I13" s="688"/>
      <c r="J13" s="689"/>
      <c r="K13" s="706"/>
      <c r="L13" s="703"/>
      <c r="M13" s="703"/>
      <c r="N13" s="703"/>
      <c r="O13" s="703"/>
      <c r="P13" s="709"/>
      <c r="Q13" s="710"/>
      <c r="R13" s="711"/>
      <c r="S13" s="709"/>
      <c r="T13" s="709"/>
      <c r="U13" s="709"/>
      <c r="V13" s="703"/>
      <c r="W13" s="703"/>
      <c r="X13" s="705"/>
      <c r="Y13" s="706"/>
      <c r="Z13" s="703"/>
      <c r="AA13" s="703"/>
      <c r="AB13" s="703"/>
      <c r="AC13" s="703"/>
      <c r="AD13" s="703"/>
      <c r="AE13" s="705"/>
      <c r="AF13" s="706"/>
      <c r="AG13" s="703"/>
      <c r="AH13" s="703"/>
      <c r="AI13" s="703"/>
      <c r="AJ13" s="703"/>
      <c r="AK13" s="703"/>
      <c r="AL13" s="705"/>
      <c r="AM13" s="706"/>
      <c r="AN13" s="703"/>
      <c r="AO13" s="703"/>
      <c r="AP13" s="703"/>
      <c r="AQ13" s="703"/>
      <c r="AR13" s="703"/>
      <c r="AS13" s="705"/>
      <c r="AT13" s="706"/>
      <c r="AU13" s="703"/>
      <c r="AV13" s="703"/>
      <c r="AW13" s="703"/>
      <c r="AX13" s="703"/>
      <c r="AY13" s="703"/>
      <c r="AZ13" s="705"/>
      <c r="BA13" s="706"/>
      <c r="BB13" s="703"/>
      <c r="BC13" s="703"/>
      <c r="BD13" s="703"/>
      <c r="BE13" s="703"/>
      <c r="BF13" s="703"/>
      <c r="BG13" s="705"/>
      <c r="BH13" s="706"/>
      <c r="BI13" s="703"/>
      <c r="BJ13" s="703"/>
      <c r="BK13" s="703"/>
      <c r="BL13" s="703"/>
      <c r="BM13" s="703"/>
      <c r="BN13" s="705"/>
    </row>
    <row r="14" spans="2:66" s="693" customFormat="1" x14ac:dyDescent="0.25">
      <c r="B14" s="694">
        <v>2.1</v>
      </c>
      <c r="C14" s="695" t="s">
        <v>536</v>
      </c>
      <c r="D14" s="696" t="s">
        <v>53</v>
      </c>
      <c r="E14" s="712">
        <v>19.575399999999998</v>
      </c>
      <c r="F14" s="697">
        <v>37551</v>
      </c>
      <c r="G14" s="699">
        <f t="shared" ref="G14:G51" si="12">+ROUND((E14*F14),0)</f>
        <v>735076</v>
      </c>
      <c r="H14" s="700">
        <v>44835</v>
      </c>
      <c r="I14" s="701">
        <v>5</v>
      </c>
      <c r="J14" s="702">
        <f t="shared" si="11"/>
        <v>44840</v>
      </c>
      <c r="K14" s="706"/>
      <c r="L14" s="703"/>
      <c r="M14" s="703"/>
      <c r="N14" s="703"/>
      <c r="O14" s="703"/>
      <c r="P14" s="713"/>
      <c r="Q14" s="714"/>
      <c r="R14" s="715"/>
      <c r="S14" s="713"/>
      <c r="T14" s="713"/>
      <c r="U14" s="709"/>
      <c r="V14" s="703"/>
      <c r="W14" s="703"/>
      <c r="X14" s="705"/>
      <c r="Y14" s="706"/>
      <c r="Z14" s="703"/>
      <c r="AA14" s="703"/>
      <c r="AB14" s="703"/>
      <c r="AC14" s="703"/>
      <c r="AD14" s="703"/>
      <c r="AE14" s="705"/>
      <c r="AF14" s="706"/>
      <c r="AG14" s="703"/>
      <c r="AH14" s="703"/>
      <c r="AI14" s="703"/>
      <c r="AJ14" s="703"/>
      <c r="AK14" s="703"/>
      <c r="AL14" s="705"/>
      <c r="AM14" s="706"/>
      <c r="AN14" s="703"/>
      <c r="AO14" s="703"/>
      <c r="AP14" s="703"/>
      <c r="AQ14" s="703"/>
      <c r="AR14" s="703"/>
      <c r="AS14" s="705"/>
      <c r="AT14" s="706"/>
      <c r="AU14" s="703"/>
      <c r="AV14" s="703"/>
      <c r="AW14" s="703"/>
      <c r="AX14" s="703"/>
      <c r="AY14" s="703"/>
      <c r="AZ14" s="705"/>
      <c r="BA14" s="706"/>
      <c r="BB14" s="703"/>
      <c r="BC14" s="703"/>
      <c r="BD14" s="703"/>
      <c r="BE14" s="703"/>
      <c r="BF14" s="703"/>
      <c r="BG14" s="705"/>
      <c r="BH14" s="706"/>
      <c r="BI14" s="703"/>
      <c r="BJ14" s="703"/>
      <c r="BK14" s="703"/>
      <c r="BL14" s="703"/>
      <c r="BM14" s="703"/>
      <c r="BN14" s="705"/>
    </row>
    <row r="15" spans="2:66" s="693" customFormat="1" x14ac:dyDescent="0.25">
      <c r="B15" s="694">
        <v>2.2000000000000002</v>
      </c>
      <c r="C15" s="695" t="s">
        <v>542</v>
      </c>
      <c r="D15" s="696" t="s">
        <v>53</v>
      </c>
      <c r="E15" s="712">
        <v>17.842399999999998</v>
      </c>
      <c r="F15" s="697">
        <v>68838</v>
      </c>
      <c r="G15" s="699">
        <f t="shared" si="12"/>
        <v>1228235</v>
      </c>
      <c r="H15" s="700">
        <v>44845</v>
      </c>
      <c r="I15" s="701">
        <v>3</v>
      </c>
      <c r="J15" s="702">
        <f t="shared" si="11"/>
        <v>44848</v>
      </c>
      <c r="K15" s="706"/>
      <c r="L15" s="703"/>
      <c r="M15" s="703"/>
      <c r="N15" s="703"/>
      <c r="O15" s="703"/>
      <c r="P15" s="709"/>
      <c r="Q15" s="710"/>
      <c r="R15" s="711"/>
      <c r="S15" s="709"/>
      <c r="T15" s="709"/>
      <c r="U15" s="709"/>
      <c r="V15" s="703"/>
      <c r="W15" s="703"/>
      <c r="X15" s="705"/>
      <c r="Y15" s="706"/>
      <c r="Z15" s="703"/>
      <c r="AA15" s="703"/>
      <c r="AB15" s="703"/>
      <c r="AC15" s="703"/>
      <c r="AD15" s="703"/>
      <c r="AE15" s="705"/>
      <c r="AF15" s="706"/>
      <c r="AG15" s="703"/>
      <c r="AH15" s="703"/>
      <c r="AI15" s="703"/>
      <c r="AJ15" s="703"/>
      <c r="AK15" s="703"/>
      <c r="AL15" s="705"/>
      <c r="AM15" s="706"/>
      <c r="AN15" s="703"/>
      <c r="AO15" s="703"/>
      <c r="AP15" s="703"/>
      <c r="AQ15" s="703"/>
      <c r="AR15" s="703"/>
      <c r="AS15" s="705"/>
      <c r="AT15" s="706"/>
      <c r="AU15" s="703"/>
      <c r="AV15" s="703"/>
      <c r="AW15" s="703"/>
      <c r="AX15" s="703"/>
      <c r="AY15" s="703"/>
      <c r="AZ15" s="705"/>
      <c r="BA15" s="706"/>
      <c r="BB15" s="703"/>
      <c r="BC15" s="703"/>
      <c r="BD15" s="703"/>
      <c r="BE15" s="703"/>
      <c r="BF15" s="703"/>
      <c r="BG15" s="705"/>
      <c r="BH15" s="706"/>
      <c r="BI15" s="703"/>
      <c r="BJ15" s="703"/>
      <c r="BK15" s="703"/>
      <c r="BL15" s="703"/>
      <c r="BM15" s="703"/>
      <c r="BN15" s="705"/>
    </row>
    <row r="16" spans="2:66" s="693" customFormat="1" x14ac:dyDescent="0.25">
      <c r="B16" s="684">
        <v>3</v>
      </c>
      <c r="C16" s="685" t="s">
        <v>532</v>
      </c>
      <c r="D16" s="686"/>
      <c r="E16" s="687"/>
      <c r="F16" s="708"/>
      <c r="G16" s="708"/>
      <c r="H16" s="688"/>
      <c r="I16" s="688"/>
      <c r="J16" s="689"/>
      <c r="K16" s="706"/>
      <c r="L16" s="703"/>
      <c r="M16" s="703"/>
      <c r="N16" s="703"/>
      <c r="O16" s="703"/>
      <c r="P16" s="703"/>
      <c r="Q16" s="705"/>
      <c r="R16" s="706"/>
      <c r="S16" s="703"/>
      <c r="T16" s="703"/>
      <c r="U16" s="703"/>
      <c r="V16" s="703"/>
      <c r="W16" s="703"/>
      <c r="X16" s="705"/>
      <c r="Y16" s="706"/>
      <c r="Z16" s="703"/>
      <c r="AA16" s="703"/>
      <c r="AB16" s="703"/>
      <c r="AC16" s="703"/>
      <c r="AD16" s="703"/>
      <c r="AE16" s="705"/>
      <c r="AF16" s="706"/>
      <c r="AG16" s="703"/>
      <c r="AH16" s="703"/>
      <c r="AI16" s="703"/>
      <c r="AJ16" s="703"/>
      <c r="AK16" s="703"/>
      <c r="AL16" s="705"/>
      <c r="AM16" s="706"/>
      <c r="AN16" s="703"/>
      <c r="AO16" s="703"/>
      <c r="AP16" s="703"/>
      <c r="AQ16" s="703"/>
      <c r="AR16" s="703"/>
      <c r="AS16" s="705"/>
      <c r="AT16" s="706"/>
      <c r="AU16" s="703"/>
      <c r="AV16" s="703"/>
      <c r="AW16" s="703"/>
      <c r="AX16" s="703"/>
      <c r="AY16" s="703"/>
      <c r="AZ16" s="705"/>
      <c r="BA16" s="706"/>
      <c r="BB16" s="703"/>
      <c r="BC16" s="703"/>
      <c r="BD16" s="703"/>
      <c r="BE16" s="703"/>
      <c r="BF16" s="703"/>
      <c r="BG16" s="705"/>
      <c r="BH16" s="706"/>
      <c r="BI16" s="703"/>
      <c r="BJ16" s="703"/>
      <c r="BK16" s="703"/>
      <c r="BL16" s="703"/>
      <c r="BM16" s="703"/>
      <c r="BN16" s="705"/>
    </row>
    <row r="17" spans="2:66" s="693" customFormat="1" ht="14.25" x14ac:dyDescent="0.2">
      <c r="B17" s="694">
        <v>3.1</v>
      </c>
      <c r="C17" s="695" t="s">
        <v>533</v>
      </c>
      <c r="D17" s="696" t="s">
        <v>38</v>
      </c>
      <c r="E17" s="712">
        <v>61.839999999999996</v>
      </c>
      <c r="F17" s="697">
        <v>17757</v>
      </c>
      <c r="G17" s="699">
        <f t="shared" si="12"/>
        <v>1098093</v>
      </c>
      <c r="H17" s="700">
        <v>44837</v>
      </c>
      <c r="I17" s="701">
        <v>3</v>
      </c>
      <c r="J17" s="702">
        <f t="shared" si="11"/>
        <v>44840</v>
      </c>
      <c r="K17" s="706"/>
      <c r="L17" s="703"/>
      <c r="M17" s="703"/>
      <c r="N17" s="703"/>
      <c r="O17" s="703"/>
      <c r="P17" s="703"/>
      <c r="Q17" s="705"/>
      <c r="R17" s="706"/>
      <c r="S17" s="703"/>
      <c r="T17" s="703"/>
      <c r="U17" s="703"/>
      <c r="V17" s="703"/>
      <c r="W17" s="703"/>
      <c r="X17" s="705"/>
      <c r="Y17" s="706"/>
      <c r="Z17" s="703"/>
      <c r="AA17" s="703"/>
      <c r="AB17" s="703"/>
      <c r="AC17" s="703"/>
      <c r="AD17" s="703"/>
      <c r="AE17" s="705"/>
      <c r="AF17" s="706"/>
      <c r="AG17" s="703"/>
      <c r="AH17" s="703"/>
      <c r="AI17" s="703"/>
      <c r="AJ17" s="703"/>
      <c r="AK17" s="703"/>
      <c r="AL17" s="705"/>
      <c r="AM17" s="706"/>
      <c r="AN17" s="703"/>
      <c r="AO17" s="703"/>
      <c r="AP17" s="703"/>
      <c r="AQ17" s="703"/>
      <c r="AR17" s="703"/>
      <c r="AS17" s="705"/>
      <c r="AT17" s="706"/>
      <c r="AU17" s="703"/>
      <c r="AV17" s="703"/>
      <c r="AW17" s="703"/>
      <c r="AX17" s="703"/>
      <c r="AY17" s="703"/>
      <c r="AZ17" s="705"/>
      <c r="BA17" s="706"/>
      <c r="BB17" s="703"/>
      <c r="BC17" s="703"/>
      <c r="BD17" s="703"/>
      <c r="BE17" s="703"/>
      <c r="BF17" s="703"/>
      <c r="BG17" s="705"/>
      <c r="BH17" s="706"/>
      <c r="BI17" s="703"/>
      <c r="BJ17" s="703"/>
      <c r="BK17" s="703"/>
      <c r="BL17" s="703"/>
      <c r="BM17" s="703"/>
      <c r="BN17" s="705"/>
    </row>
    <row r="18" spans="2:66" s="693" customFormat="1" ht="28.5" x14ac:dyDescent="0.2">
      <c r="B18" s="694">
        <v>3.2</v>
      </c>
      <c r="C18" s="695" t="s">
        <v>656</v>
      </c>
      <c r="D18" s="696" t="s">
        <v>0</v>
      </c>
      <c r="E18" s="712">
        <v>12</v>
      </c>
      <c r="F18" s="697">
        <v>422938</v>
      </c>
      <c r="G18" s="699">
        <f t="shared" si="12"/>
        <v>5075256</v>
      </c>
      <c r="H18" s="700">
        <v>44839</v>
      </c>
      <c r="I18" s="701">
        <v>3</v>
      </c>
      <c r="J18" s="702">
        <f t="shared" si="11"/>
        <v>44842</v>
      </c>
      <c r="K18" s="706"/>
      <c r="L18" s="703"/>
      <c r="M18" s="703"/>
      <c r="N18" s="703"/>
      <c r="O18" s="703"/>
      <c r="P18" s="703"/>
      <c r="Q18" s="705"/>
      <c r="R18" s="706"/>
      <c r="S18" s="703"/>
      <c r="T18" s="703"/>
      <c r="U18" s="703"/>
      <c r="V18" s="703"/>
      <c r="W18" s="703"/>
      <c r="X18" s="705"/>
      <c r="Y18" s="706"/>
      <c r="Z18" s="703"/>
      <c r="AA18" s="703"/>
      <c r="AB18" s="703"/>
      <c r="AC18" s="703"/>
      <c r="AD18" s="703"/>
      <c r="AE18" s="705"/>
      <c r="AF18" s="706"/>
      <c r="AG18" s="703"/>
      <c r="AH18" s="703"/>
      <c r="AI18" s="703"/>
      <c r="AJ18" s="703"/>
      <c r="AK18" s="703"/>
      <c r="AL18" s="705"/>
      <c r="AM18" s="706"/>
      <c r="AN18" s="703"/>
      <c r="AO18" s="703"/>
      <c r="AP18" s="703"/>
      <c r="AQ18" s="703"/>
      <c r="AR18" s="703"/>
      <c r="AS18" s="705"/>
      <c r="AT18" s="706"/>
      <c r="AU18" s="703"/>
      <c r="AV18" s="703"/>
      <c r="AW18" s="703"/>
      <c r="AX18" s="703"/>
      <c r="AY18" s="703"/>
      <c r="AZ18" s="705"/>
      <c r="BA18" s="706"/>
      <c r="BB18" s="703"/>
      <c r="BC18" s="703"/>
      <c r="BD18" s="703"/>
      <c r="BE18" s="703"/>
      <c r="BF18" s="703"/>
      <c r="BG18" s="705"/>
      <c r="BH18" s="706"/>
      <c r="BI18" s="703"/>
      <c r="BJ18" s="703"/>
      <c r="BK18" s="703"/>
      <c r="BL18" s="703"/>
      <c r="BM18" s="703"/>
      <c r="BN18" s="705"/>
    </row>
    <row r="19" spans="2:66" s="693" customFormat="1" x14ac:dyDescent="0.25">
      <c r="B19" s="684">
        <v>4</v>
      </c>
      <c r="C19" s="685" t="s">
        <v>531</v>
      </c>
      <c r="D19" s="686"/>
      <c r="E19" s="687"/>
      <c r="F19" s="708"/>
      <c r="G19" s="708"/>
      <c r="H19" s="688"/>
      <c r="I19" s="688"/>
      <c r="J19" s="689"/>
      <c r="K19" s="706"/>
      <c r="L19" s="703"/>
      <c r="M19" s="703"/>
      <c r="N19" s="703"/>
      <c r="O19" s="703"/>
      <c r="P19" s="703"/>
      <c r="Q19" s="705"/>
      <c r="R19" s="706"/>
      <c r="S19" s="703"/>
      <c r="T19" s="703"/>
      <c r="U19" s="703"/>
      <c r="V19" s="703"/>
      <c r="W19" s="703"/>
      <c r="X19" s="705"/>
      <c r="Y19" s="706"/>
      <c r="Z19" s="703"/>
      <c r="AA19" s="703"/>
      <c r="AB19" s="703"/>
      <c r="AC19" s="703"/>
      <c r="AD19" s="703"/>
      <c r="AE19" s="705"/>
      <c r="AF19" s="706"/>
      <c r="AG19" s="703"/>
      <c r="AH19" s="703"/>
      <c r="AI19" s="703"/>
      <c r="AJ19" s="703"/>
      <c r="AK19" s="703"/>
      <c r="AL19" s="705"/>
      <c r="AM19" s="706"/>
      <c r="AN19" s="703"/>
      <c r="AO19" s="703"/>
      <c r="AP19" s="703"/>
      <c r="AQ19" s="703"/>
      <c r="AR19" s="703"/>
      <c r="AS19" s="705"/>
      <c r="AT19" s="706"/>
      <c r="AU19" s="703"/>
      <c r="AV19" s="703"/>
      <c r="AW19" s="703"/>
      <c r="AX19" s="703"/>
      <c r="AY19" s="703"/>
      <c r="AZ19" s="705"/>
      <c r="BA19" s="706"/>
      <c r="BB19" s="703"/>
      <c r="BC19" s="703"/>
      <c r="BD19" s="703"/>
      <c r="BE19" s="703"/>
      <c r="BF19" s="703"/>
      <c r="BG19" s="705"/>
      <c r="BH19" s="706"/>
      <c r="BI19" s="703"/>
      <c r="BJ19" s="703"/>
      <c r="BK19" s="703"/>
      <c r="BL19" s="703"/>
      <c r="BM19" s="703"/>
      <c r="BN19" s="705"/>
    </row>
    <row r="20" spans="2:66" s="693" customFormat="1" ht="14.25" x14ac:dyDescent="0.2">
      <c r="B20" s="694">
        <v>4.0999999999999996</v>
      </c>
      <c r="C20" s="695" t="s">
        <v>534</v>
      </c>
      <c r="D20" s="696" t="s">
        <v>36</v>
      </c>
      <c r="E20" s="712">
        <v>4290.2130000000006</v>
      </c>
      <c r="F20" s="697">
        <v>10405</v>
      </c>
      <c r="G20" s="699">
        <f t="shared" si="12"/>
        <v>44639666</v>
      </c>
      <c r="H20" s="700">
        <v>44835</v>
      </c>
      <c r="I20" s="701">
        <v>36</v>
      </c>
      <c r="J20" s="702">
        <f t="shared" si="11"/>
        <v>44871</v>
      </c>
      <c r="K20" s="706"/>
      <c r="L20" s="703"/>
      <c r="M20" s="716"/>
      <c r="N20" s="716"/>
      <c r="O20" s="716"/>
      <c r="P20" s="716"/>
      <c r="Q20" s="717"/>
      <c r="R20" s="718"/>
      <c r="S20" s="716"/>
      <c r="T20" s="716"/>
      <c r="U20" s="716"/>
      <c r="V20" s="716"/>
      <c r="W20" s="716"/>
      <c r="X20" s="717"/>
      <c r="Y20" s="718"/>
      <c r="Z20" s="716"/>
      <c r="AA20" s="716"/>
      <c r="AB20" s="716"/>
      <c r="AC20" s="716"/>
      <c r="AD20" s="716"/>
      <c r="AE20" s="717"/>
      <c r="AF20" s="718"/>
      <c r="AG20" s="716"/>
      <c r="AH20" s="716"/>
      <c r="AI20" s="716"/>
      <c r="AJ20" s="716"/>
      <c r="AK20" s="716"/>
      <c r="AL20" s="717"/>
      <c r="AM20" s="718"/>
      <c r="AN20" s="716"/>
      <c r="AO20" s="716"/>
      <c r="AP20" s="716"/>
      <c r="AQ20" s="716"/>
      <c r="AR20" s="716"/>
      <c r="AS20" s="717"/>
      <c r="AT20" s="718"/>
      <c r="AU20" s="716"/>
      <c r="AV20" s="716"/>
      <c r="AW20" s="716"/>
      <c r="AX20" s="716"/>
      <c r="AY20" s="716"/>
      <c r="AZ20" s="717"/>
      <c r="BA20" s="706"/>
      <c r="BB20" s="703"/>
      <c r="BC20" s="703"/>
      <c r="BD20" s="703"/>
      <c r="BE20" s="703"/>
      <c r="BF20" s="703"/>
      <c r="BG20" s="705"/>
      <c r="BH20" s="706"/>
      <c r="BI20" s="703"/>
      <c r="BJ20" s="703"/>
      <c r="BK20" s="703"/>
      <c r="BL20" s="703"/>
      <c r="BM20" s="703"/>
      <c r="BN20" s="705"/>
    </row>
    <row r="21" spans="2:66" s="693" customFormat="1" ht="28.5" x14ac:dyDescent="0.2">
      <c r="B21" s="694">
        <v>4.2</v>
      </c>
      <c r="C21" s="695" t="s">
        <v>631</v>
      </c>
      <c r="D21" s="696" t="s">
        <v>38</v>
      </c>
      <c r="E21" s="712">
        <v>61.839999999999996</v>
      </c>
      <c r="F21" s="697">
        <v>111151</v>
      </c>
      <c r="G21" s="699">
        <f t="shared" si="12"/>
        <v>6873578</v>
      </c>
      <c r="H21" s="700">
        <v>44841</v>
      </c>
      <c r="I21" s="701">
        <v>5</v>
      </c>
      <c r="J21" s="702">
        <f t="shared" si="11"/>
        <v>44846</v>
      </c>
      <c r="K21" s="706"/>
      <c r="L21" s="703"/>
      <c r="M21" s="703"/>
      <c r="N21" s="703"/>
      <c r="O21" s="703"/>
      <c r="P21" s="703"/>
      <c r="Q21" s="705"/>
      <c r="R21" s="706"/>
      <c r="S21" s="703"/>
      <c r="T21" s="703"/>
      <c r="U21" s="703"/>
      <c r="V21" s="703"/>
      <c r="W21" s="703"/>
      <c r="X21" s="705"/>
      <c r="Y21" s="706"/>
      <c r="Z21" s="703"/>
      <c r="AA21" s="703"/>
      <c r="AB21" s="703"/>
      <c r="AC21" s="703"/>
      <c r="AD21" s="703"/>
      <c r="AE21" s="705"/>
      <c r="AF21" s="706"/>
      <c r="AG21" s="703"/>
      <c r="AH21" s="703"/>
      <c r="AI21" s="703"/>
      <c r="AJ21" s="703"/>
      <c r="AK21" s="703"/>
      <c r="AL21" s="705"/>
      <c r="AM21" s="706"/>
      <c r="AN21" s="703"/>
      <c r="AO21" s="703"/>
      <c r="AP21" s="703"/>
      <c r="AQ21" s="703"/>
      <c r="AR21" s="703"/>
      <c r="AS21" s="705"/>
      <c r="AT21" s="706"/>
      <c r="AU21" s="703"/>
      <c r="AV21" s="703"/>
      <c r="AW21" s="703"/>
      <c r="AX21" s="703"/>
      <c r="AY21" s="703"/>
      <c r="AZ21" s="705"/>
      <c r="BA21" s="706"/>
      <c r="BB21" s="703"/>
      <c r="BC21" s="703"/>
      <c r="BD21" s="703"/>
      <c r="BE21" s="703"/>
      <c r="BF21" s="703"/>
      <c r="BG21" s="705"/>
      <c r="BH21" s="706"/>
      <c r="BI21" s="703"/>
      <c r="BJ21" s="703"/>
      <c r="BK21" s="703"/>
      <c r="BL21" s="703"/>
      <c r="BM21" s="703"/>
      <c r="BN21" s="705"/>
    </row>
    <row r="22" spans="2:66" s="693" customFormat="1" ht="28.5" x14ac:dyDescent="0.2">
      <c r="B22" s="694">
        <v>4.3</v>
      </c>
      <c r="C22" s="695" t="s">
        <v>657</v>
      </c>
      <c r="D22" s="696" t="s">
        <v>38</v>
      </c>
      <c r="E22" s="712">
        <v>63.12</v>
      </c>
      <c r="F22" s="697">
        <v>100572</v>
      </c>
      <c r="G22" s="699">
        <f t="shared" si="12"/>
        <v>6348105</v>
      </c>
      <c r="H22" s="700">
        <v>44846</v>
      </c>
      <c r="I22" s="701">
        <v>6</v>
      </c>
      <c r="J22" s="702">
        <f t="shared" si="11"/>
        <v>44852</v>
      </c>
      <c r="K22" s="706"/>
      <c r="L22" s="703"/>
      <c r="M22" s="703"/>
      <c r="N22" s="703"/>
      <c r="O22" s="703"/>
      <c r="P22" s="703"/>
      <c r="Q22" s="705"/>
      <c r="R22" s="706"/>
      <c r="S22" s="703"/>
      <c r="T22" s="703"/>
      <c r="U22" s="703"/>
      <c r="V22" s="703"/>
      <c r="W22" s="703"/>
      <c r="X22" s="705"/>
      <c r="Y22" s="706"/>
      <c r="Z22" s="703"/>
      <c r="AA22" s="703"/>
      <c r="AB22" s="703"/>
      <c r="AC22" s="703"/>
      <c r="AD22" s="703"/>
      <c r="AE22" s="705"/>
      <c r="AF22" s="706"/>
      <c r="AG22" s="703"/>
      <c r="AH22" s="703"/>
      <c r="AI22" s="703"/>
      <c r="AJ22" s="703"/>
      <c r="AK22" s="703"/>
      <c r="AL22" s="705"/>
      <c r="AM22" s="706"/>
      <c r="AN22" s="703"/>
      <c r="AO22" s="703"/>
      <c r="AP22" s="719"/>
      <c r="AQ22" s="719"/>
      <c r="AR22" s="719"/>
      <c r="AS22" s="720"/>
      <c r="AT22" s="721"/>
      <c r="AU22" s="719"/>
      <c r="AV22" s="703"/>
      <c r="AW22" s="703"/>
      <c r="AX22" s="703"/>
      <c r="AY22" s="703"/>
      <c r="AZ22" s="705"/>
      <c r="BA22" s="706"/>
      <c r="BB22" s="703"/>
      <c r="BC22" s="703"/>
      <c r="BD22" s="703"/>
      <c r="BE22" s="703"/>
      <c r="BF22" s="703"/>
      <c r="BG22" s="705"/>
      <c r="BH22" s="706"/>
      <c r="BI22" s="703"/>
      <c r="BJ22" s="703"/>
      <c r="BK22" s="703"/>
      <c r="BL22" s="703"/>
      <c r="BM22" s="703"/>
      <c r="BN22" s="705"/>
    </row>
    <row r="23" spans="2:66" s="693" customFormat="1" ht="28.5" x14ac:dyDescent="0.2">
      <c r="B23" s="694">
        <v>4.4000000000000004</v>
      </c>
      <c r="C23" s="722" t="s">
        <v>658</v>
      </c>
      <c r="D23" s="696" t="s">
        <v>38</v>
      </c>
      <c r="E23" s="712">
        <v>123.67999999999999</v>
      </c>
      <c r="F23" s="697">
        <v>103117</v>
      </c>
      <c r="G23" s="699">
        <f t="shared" si="12"/>
        <v>12753511</v>
      </c>
      <c r="H23" s="700">
        <v>44852</v>
      </c>
      <c r="I23" s="701">
        <v>9</v>
      </c>
      <c r="J23" s="702">
        <f t="shared" si="11"/>
        <v>44861</v>
      </c>
      <c r="K23" s="706"/>
      <c r="L23" s="703"/>
      <c r="M23" s="703"/>
      <c r="N23" s="703"/>
      <c r="O23" s="703"/>
      <c r="P23" s="703"/>
      <c r="Q23" s="705"/>
      <c r="R23" s="706"/>
      <c r="S23" s="703"/>
      <c r="T23" s="703"/>
      <c r="U23" s="703"/>
      <c r="V23" s="703"/>
      <c r="W23" s="703"/>
      <c r="X23" s="705"/>
      <c r="Y23" s="706"/>
      <c r="Z23" s="703"/>
      <c r="AA23" s="703"/>
      <c r="AB23" s="703"/>
      <c r="AC23" s="703"/>
      <c r="AD23" s="703"/>
      <c r="AE23" s="705"/>
      <c r="AF23" s="706"/>
      <c r="AG23" s="703"/>
      <c r="AH23" s="703"/>
      <c r="AI23" s="703"/>
      <c r="AJ23" s="703"/>
      <c r="AK23" s="703"/>
      <c r="AL23" s="705"/>
      <c r="AM23" s="706"/>
      <c r="AN23" s="703"/>
      <c r="AO23" s="703"/>
      <c r="AP23" s="703"/>
      <c r="AQ23" s="703"/>
      <c r="AR23" s="703"/>
      <c r="AS23" s="705"/>
      <c r="AT23" s="706"/>
      <c r="AU23" s="703"/>
      <c r="AV23" s="719"/>
      <c r="AW23" s="719"/>
      <c r="AX23" s="719"/>
      <c r="AY23" s="719"/>
      <c r="AZ23" s="720"/>
      <c r="BA23" s="723"/>
      <c r="BB23" s="719"/>
      <c r="BC23" s="719"/>
      <c r="BD23" s="703"/>
      <c r="BE23" s="703"/>
      <c r="BF23" s="703"/>
      <c r="BG23" s="705"/>
      <c r="BH23" s="706"/>
      <c r="BI23" s="703"/>
      <c r="BJ23" s="703"/>
      <c r="BK23" s="703"/>
      <c r="BL23" s="703"/>
      <c r="BM23" s="703"/>
      <c r="BN23" s="705"/>
    </row>
    <row r="24" spans="2:66" s="693" customFormat="1" ht="28.5" x14ac:dyDescent="0.2">
      <c r="B24" s="694">
        <v>4.5</v>
      </c>
      <c r="C24" s="695" t="s">
        <v>632</v>
      </c>
      <c r="D24" s="696" t="s">
        <v>38</v>
      </c>
      <c r="E24" s="712">
        <v>100.72999999999999</v>
      </c>
      <c r="F24" s="697">
        <v>49104</v>
      </c>
      <c r="G24" s="699">
        <f t="shared" si="12"/>
        <v>4946246</v>
      </c>
      <c r="H24" s="700">
        <v>44855</v>
      </c>
      <c r="I24" s="701">
        <v>6</v>
      </c>
      <c r="J24" s="702">
        <f t="shared" si="11"/>
        <v>44861</v>
      </c>
      <c r="K24" s="706"/>
      <c r="L24" s="703"/>
      <c r="M24" s="703"/>
      <c r="N24" s="703"/>
      <c r="O24" s="703"/>
      <c r="P24" s="703"/>
      <c r="Q24" s="705"/>
      <c r="R24" s="706"/>
      <c r="S24" s="703"/>
      <c r="T24" s="703"/>
      <c r="U24" s="703"/>
      <c r="V24" s="703"/>
      <c r="W24" s="703"/>
      <c r="X24" s="705"/>
      <c r="Y24" s="706"/>
      <c r="Z24" s="703"/>
      <c r="AA24" s="703"/>
      <c r="AB24" s="703"/>
      <c r="AC24" s="703"/>
      <c r="AD24" s="703"/>
      <c r="AE24" s="705"/>
      <c r="AF24" s="706"/>
      <c r="AG24" s="703"/>
      <c r="AH24" s="703"/>
      <c r="AI24" s="703"/>
      <c r="AJ24" s="703"/>
      <c r="AK24" s="703"/>
      <c r="AL24" s="705"/>
      <c r="AM24" s="706"/>
      <c r="AN24" s="703"/>
      <c r="AO24" s="703"/>
      <c r="AP24" s="703"/>
      <c r="AQ24" s="703"/>
      <c r="AR24" s="703"/>
      <c r="AS24" s="705"/>
      <c r="AT24" s="706"/>
      <c r="AU24" s="703"/>
      <c r="AV24" s="703"/>
      <c r="AW24" s="703"/>
      <c r="AX24" s="719"/>
      <c r="AY24" s="719"/>
      <c r="AZ24" s="720"/>
      <c r="BA24" s="723"/>
      <c r="BB24" s="719"/>
      <c r="BC24" s="719"/>
      <c r="BD24" s="703"/>
      <c r="BE24" s="703"/>
      <c r="BF24" s="703"/>
      <c r="BG24" s="705"/>
      <c r="BH24" s="706"/>
      <c r="BI24" s="703"/>
      <c r="BJ24" s="703"/>
      <c r="BK24" s="703"/>
      <c r="BL24" s="703"/>
      <c r="BM24" s="703"/>
      <c r="BN24" s="705"/>
    </row>
    <row r="25" spans="2:66" s="693" customFormat="1" ht="42.75" x14ac:dyDescent="0.2">
      <c r="B25" s="694">
        <v>4.5999999999999996</v>
      </c>
      <c r="C25" s="695" t="s">
        <v>633</v>
      </c>
      <c r="D25" s="696" t="s">
        <v>1</v>
      </c>
      <c r="E25" s="712">
        <v>110.2516</v>
      </c>
      <c r="F25" s="697">
        <v>225081</v>
      </c>
      <c r="G25" s="699">
        <f t="shared" si="12"/>
        <v>24815540</v>
      </c>
      <c r="H25" s="700">
        <v>44856</v>
      </c>
      <c r="I25" s="701">
        <v>5</v>
      </c>
      <c r="J25" s="702">
        <f t="shared" si="11"/>
        <v>44861</v>
      </c>
      <c r="K25" s="706"/>
      <c r="L25" s="703"/>
      <c r="M25" s="703"/>
      <c r="N25" s="703"/>
      <c r="O25" s="703"/>
      <c r="P25" s="703"/>
      <c r="Q25" s="705"/>
      <c r="R25" s="706"/>
      <c r="S25" s="703"/>
      <c r="T25" s="703"/>
      <c r="U25" s="703"/>
      <c r="V25" s="703"/>
      <c r="W25" s="703"/>
      <c r="X25" s="705"/>
      <c r="Y25" s="706"/>
      <c r="Z25" s="703"/>
      <c r="AA25" s="703"/>
      <c r="AB25" s="703"/>
      <c r="AC25" s="703"/>
      <c r="AD25" s="703"/>
      <c r="AE25" s="705"/>
      <c r="AF25" s="706"/>
      <c r="AG25" s="703"/>
      <c r="AH25" s="703"/>
      <c r="AI25" s="703"/>
      <c r="AJ25" s="703"/>
      <c r="AK25" s="703"/>
      <c r="AL25" s="705"/>
      <c r="AM25" s="706"/>
      <c r="AN25" s="703"/>
      <c r="AO25" s="703"/>
      <c r="AP25" s="703"/>
      <c r="AQ25" s="703"/>
      <c r="AR25" s="703"/>
      <c r="AS25" s="705"/>
      <c r="AT25" s="706"/>
      <c r="AU25" s="703"/>
      <c r="AV25" s="703"/>
      <c r="AW25" s="703"/>
      <c r="AX25" s="703"/>
      <c r="AY25" s="719"/>
      <c r="AZ25" s="720"/>
      <c r="BA25" s="723"/>
      <c r="BB25" s="719"/>
      <c r="BC25" s="719"/>
      <c r="BD25" s="703"/>
      <c r="BE25" s="703"/>
      <c r="BF25" s="703"/>
      <c r="BG25" s="705"/>
      <c r="BH25" s="706"/>
      <c r="BI25" s="703"/>
      <c r="BJ25" s="703"/>
      <c r="BK25" s="703"/>
      <c r="BL25" s="703"/>
      <c r="BM25" s="703"/>
      <c r="BN25" s="705"/>
    </row>
    <row r="26" spans="2:66" s="733" customFormat="1" hidden="1" x14ac:dyDescent="0.25">
      <c r="B26" s="724"/>
      <c r="C26" s="725" t="s">
        <v>213</v>
      </c>
      <c r="D26" s="726"/>
      <c r="E26" s="727"/>
      <c r="F26" s="728"/>
      <c r="G26" s="729">
        <f>SUM(G20:G25)</f>
        <v>100376646</v>
      </c>
      <c r="H26" s="730"/>
      <c r="I26" s="731"/>
      <c r="J26" s="732">
        <f t="shared" si="11"/>
        <v>0</v>
      </c>
      <c r="K26" s="711"/>
      <c r="L26" s="709"/>
      <c r="M26" s="709"/>
      <c r="N26" s="709"/>
      <c r="O26" s="709"/>
      <c r="P26" s="709"/>
      <c r="Q26" s="710"/>
      <c r="R26" s="711"/>
      <c r="S26" s="709"/>
      <c r="T26" s="709"/>
      <c r="U26" s="709"/>
      <c r="V26" s="709"/>
      <c r="W26" s="709"/>
      <c r="X26" s="710"/>
      <c r="Y26" s="711"/>
      <c r="Z26" s="709"/>
      <c r="AA26" s="709"/>
      <c r="AB26" s="709"/>
      <c r="AC26" s="709"/>
      <c r="AD26" s="709"/>
      <c r="AE26" s="710"/>
      <c r="AF26" s="711"/>
      <c r="AG26" s="709"/>
      <c r="AH26" s="709"/>
      <c r="AI26" s="709"/>
      <c r="AJ26" s="709"/>
      <c r="AK26" s="709"/>
      <c r="AL26" s="710"/>
      <c r="AM26" s="711"/>
      <c r="AN26" s="709"/>
      <c r="AO26" s="709"/>
      <c r="AP26" s="709"/>
      <c r="AQ26" s="709"/>
      <c r="AR26" s="709"/>
      <c r="AS26" s="710"/>
      <c r="AT26" s="711"/>
      <c r="AU26" s="709"/>
      <c r="AV26" s="709"/>
      <c r="AW26" s="709"/>
      <c r="AX26" s="709"/>
      <c r="AY26" s="709"/>
      <c r="AZ26" s="710"/>
      <c r="BA26" s="711"/>
      <c r="BB26" s="709"/>
      <c r="BC26" s="709"/>
      <c r="BD26" s="709"/>
      <c r="BE26" s="709"/>
      <c r="BF26" s="709"/>
      <c r="BG26" s="710"/>
      <c r="BH26" s="711"/>
      <c r="BI26" s="709"/>
      <c r="BJ26" s="709"/>
      <c r="BK26" s="709"/>
      <c r="BL26" s="709"/>
      <c r="BM26" s="709"/>
      <c r="BN26" s="710"/>
    </row>
    <row r="27" spans="2:66" s="693" customFormat="1" x14ac:dyDescent="0.25">
      <c r="B27" s="684">
        <v>5</v>
      </c>
      <c r="C27" s="685" t="s">
        <v>634</v>
      </c>
      <c r="D27" s="686"/>
      <c r="E27" s="687"/>
      <c r="F27" s="708"/>
      <c r="G27" s="708"/>
      <c r="H27" s="688"/>
      <c r="I27" s="688"/>
      <c r="J27" s="689"/>
      <c r="K27" s="706"/>
      <c r="L27" s="703"/>
      <c r="M27" s="703"/>
      <c r="N27" s="703"/>
      <c r="O27" s="703"/>
      <c r="P27" s="703"/>
      <c r="Q27" s="705"/>
      <c r="R27" s="706"/>
      <c r="S27" s="703"/>
      <c r="T27" s="703"/>
      <c r="U27" s="703"/>
      <c r="V27" s="703"/>
      <c r="W27" s="703"/>
      <c r="X27" s="705"/>
      <c r="Y27" s="706"/>
      <c r="Z27" s="703"/>
      <c r="AA27" s="703"/>
      <c r="AB27" s="703"/>
      <c r="AC27" s="703"/>
      <c r="AD27" s="703"/>
      <c r="AE27" s="705"/>
      <c r="AF27" s="706"/>
      <c r="AG27" s="703"/>
      <c r="AH27" s="703"/>
      <c r="AI27" s="703"/>
      <c r="AJ27" s="703"/>
      <c r="AK27" s="703"/>
      <c r="AL27" s="705"/>
      <c r="AM27" s="706"/>
      <c r="AN27" s="703"/>
      <c r="AO27" s="703"/>
      <c r="AP27" s="703"/>
      <c r="AQ27" s="703"/>
      <c r="AR27" s="703"/>
      <c r="AS27" s="705"/>
      <c r="AT27" s="706"/>
      <c r="AU27" s="703"/>
      <c r="AV27" s="703"/>
      <c r="AW27" s="703"/>
      <c r="AX27" s="703"/>
      <c r="AY27" s="703"/>
      <c r="AZ27" s="705"/>
      <c r="BA27" s="706"/>
      <c r="BB27" s="703"/>
      <c r="BC27" s="703"/>
      <c r="BD27" s="703"/>
      <c r="BE27" s="703"/>
      <c r="BF27" s="703"/>
      <c r="BG27" s="705"/>
      <c r="BH27" s="706"/>
      <c r="BI27" s="703"/>
      <c r="BJ27" s="703"/>
      <c r="BK27" s="703"/>
      <c r="BL27" s="703"/>
      <c r="BM27" s="703"/>
      <c r="BN27" s="705"/>
    </row>
    <row r="28" spans="2:66" s="693" customFormat="1" ht="14.25" x14ac:dyDescent="0.2">
      <c r="B28" s="694">
        <v>5.0999999999999996</v>
      </c>
      <c r="C28" s="695" t="s">
        <v>540</v>
      </c>
      <c r="D28" s="696" t="s">
        <v>1</v>
      </c>
      <c r="E28" s="712">
        <v>217.93920000000003</v>
      </c>
      <c r="F28" s="697">
        <v>58263</v>
      </c>
      <c r="G28" s="699">
        <f t="shared" si="12"/>
        <v>12697792</v>
      </c>
      <c r="H28" s="700">
        <v>44865</v>
      </c>
      <c r="I28" s="701">
        <v>15</v>
      </c>
      <c r="J28" s="702">
        <f t="shared" si="11"/>
        <v>44880</v>
      </c>
      <c r="K28" s="706"/>
      <c r="L28" s="703"/>
      <c r="M28" s="703"/>
      <c r="N28" s="703"/>
      <c r="O28" s="703"/>
      <c r="P28" s="703"/>
      <c r="Q28" s="705"/>
      <c r="R28" s="706"/>
      <c r="S28" s="703"/>
      <c r="T28" s="703"/>
      <c r="U28" s="703"/>
      <c r="V28" s="703"/>
      <c r="W28" s="703"/>
      <c r="X28" s="705"/>
      <c r="Y28" s="706"/>
      <c r="Z28" s="703"/>
      <c r="AA28" s="703"/>
      <c r="AB28" s="703"/>
      <c r="AC28" s="703"/>
      <c r="AD28" s="703"/>
      <c r="AE28" s="705"/>
      <c r="AF28" s="706"/>
      <c r="AG28" s="703"/>
      <c r="AH28" s="703"/>
      <c r="AI28" s="703"/>
      <c r="AJ28" s="703"/>
      <c r="AK28" s="703"/>
      <c r="AL28" s="705"/>
      <c r="AM28" s="706"/>
      <c r="AN28" s="703"/>
      <c r="AO28" s="703"/>
      <c r="AP28" s="703"/>
      <c r="AQ28" s="703"/>
      <c r="AR28" s="703"/>
      <c r="AS28" s="705"/>
      <c r="AT28" s="706"/>
      <c r="AU28" s="703"/>
      <c r="AV28" s="703"/>
      <c r="AW28" s="703"/>
      <c r="AX28" s="703"/>
      <c r="AY28" s="703"/>
      <c r="AZ28" s="705"/>
      <c r="BA28" s="706"/>
      <c r="BB28" s="703"/>
      <c r="BC28" s="703"/>
      <c r="BD28" s="703"/>
      <c r="BE28" s="703"/>
      <c r="BF28" s="703"/>
      <c r="BG28" s="705"/>
      <c r="BH28" s="706"/>
      <c r="BI28" s="703"/>
      <c r="BJ28" s="703"/>
      <c r="BK28" s="703"/>
      <c r="BL28" s="703"/>
      <c r="BM28" s="703"/>
      <c r="BN28" s="705"/>
    </row>
    <row r="29" spans="2:66" s="693" customFormat="1" ht="14.25" x14ac:dyDescent="0.2">
      <c r="B29" s="694">
        <v>5.2</v>
      </c>
      <c r="C29" s="695" t="s">
        <v>541</v>
      </c>
      <c r="D29" s="696" t="s">
        <v>1</v>
      </c>
      <c r="E29" s="712">
        <v>381.9396000000001</v>
      </c>
      <c r="F29" s="697">
        <v>26634</v>
      </c>
      <c r="G29" s="699">
        <f t="shared" si="12"/>
        <v>10172579</v>
      </c>
      <c r="H29" s="700">
        <v>44873</v>
      </c>
      <c r="I29" s="701">
        <v>11</v>
      </c>
      <c r="J29" s="702">
        <f t="shared" si="11"/>
        <v>44884</v>
      </c>
      <c r="K29" s="706"/>
      <c r="L29" s="703"/>
      <c r="M29" s="703"/>
      <c r="N29" s="703"/>
      <c r="O29" s="703"/>
      <c r="P29" s="703"/>
      <c r="Q29" s="705"/>
      <c r="R29" s="706"/>
      <c r="S29" s="703"/>
      <c r="T29" s="703"/>
      <c r="U29" s="703"/>
      <c r="V29" s="703"/>
      <c r="W29" s="703"/>
      <c r="X29" s="705"/>
      <c r="Y29" s="706"/>
      <c r="Z29" s="703"/>
      <c r="AA29" s="703"/>
      <c r="AB29" s="703"/>
      <c r="AC29" s="703"/>
      <c r="AD29" s="703"/>
      <c r="AE29" s="705"/>
      <c r="AF29" s="706"/>
      <c r="AG29" s="703"/>
      <c r="AH29" s="703"/>
      <c r="AI29" s="703"/>
      <c r="AJ29" s="703"/>
      <c r="AK29" s="703"/>
      <c r="AL29" s="705"/>
      <c r="AM29" s="706"/>
      <c r="AN29" s="703"/>
      <c r="AO29" s="703"/>
      <c r="AP29" s="703"/>
      <c r="AQ29" s="703"/>
      <c r="AR29" s="703"/>
      <c r="AS29" s="705"/>
      <c r="AT29" s="706"/>
      <c r="AU29" s="703"/>
      <c r="AV29" s="703"/>
      <c r="AW29" s="703"/>
      <c r="AX29" s="703"/>
      <c r="AY29" s="703"/>
      <c r="AZ29" s="705"/>
      <c r="BA29" s="706"/>
      <c r="BB29" s="703"/>
      <c r="BC29" s="703"/>
      <c r="BD29" s="703"/>
      <c r="BE29" s="703"/>
      <c r="BF29" s="703"/>
      <c r="BG29" s="705"/>
      <c r="BH29" s="706"/>
      <c r="BI29" s="703"/>
      <c r="BJ29" s="703"/>
      <c r="BK29" s="703"/>
      <c r="BL29" s="703"/>
      <c r="BM29" s="703"/>
      <c r="BN29" s="705"/>
    </row>
    <row r="30" spans="2:66" s="733" customFormat="1" hidden="1" x14ac:dyDescent="0.25">
      <c r="B30" s="724"/>
      <c r="C30" s="725" t="s">
        <v>213</v>
      </c>
      <c r="D30" s="726"/>
      <c r="E30" s="727"/>
      <c r="F30" s="728"/>
      <c r="G30" s="729">
        <f>SUM(G28:G29)</f>
        <v>22870371</v>
      </c>
      <c r="H30" s="730"/>
      <c r="I30" s="731">
        <v>27</v>
      </c>
      <c r="J30" s="732">
        <f t="shared" si="11"/>
        <v>27</v>
      </c>
      <c r="K30" s="711"/>
      <c r="L30" s="709"/>
      <c r="M30" s="709"/>
      <c r="N30" s="709"/>
      <c r="O30" s="709"/>
      <c r="P30" s="709"/>
      <c r="Q30" s="710"/>
      <c r="R30" s="711"/>
      <c r="S30" s="709"/>
      <c r="T30" s="709"/>
      <c r="U30" s="709"/>
      <c r="V30" s="709"/>
      <c r="W30" s="709"/>
      <c r="X30" s="710"/>
      <c r="Y30" s="711"/>
      <c r="Z30" s="709"/>
      <c r="AA30" s="709"/>
      <c r="AB30" s="709"/>
      <c r="AC30" s="709"/>
      <c r="AD30" s="709"/>
      <c r="AE30" s="710"/>
      <c r="AF30" s="711"/>
      <c r="AG30" s="709"/>
      <c r="AH30" s="709"/>
      <c r="AI30" s="709"/>
      <c r="AJ30" s="709"/>
      <c r="AK30" s="709"/>
      <c r="AL30" s="710"/>
      <c r="AM30" s="711"/>
      <c r="AN30" s="709"/>
      <c r="AO30" s="709"/>
      <c r="AP30" s="709"/>
      <c r="AQ30" s="709"/>
      <c r="AR30" s="709"/>
      <c r="AS30" s="710"/>
      <c r="AT30" s="711"/>
      <c r="AU30" s="709"/>
      <c r="AV30" s="709"/>
      <c r="AW30" s="709"/>
      <c r="AX30" s="709"/>
      <c r="AY30" s="709"/>
      <c r="AZ30" s="710"/>
      <c r="BA30" s="711"/>
      <c r="BB30" s="709"/>
      <c r="BC30" s="709"/>
      <c r="BD30" s="709"/>
      <c r="BE30" s="709"/>
      <c r="BF30" s="709"/>
      <c r="BG30" s="710"/>
      <c r="BH30" s="711"/>
      <c r="BI30" s="709"/>
      <c r="BJ30" s="709"/>
      <c r="BK30" s="709"/>
      <c r="BL30" s="709"/>
      <c r="BM30" s="709"/>
      <c r="BN30" s="710"/>
    </row>
    <row r="31" spans="2:66" s="693" customFormat="1" x14ac:dyDescent="0.25">
      <c r="B31" s="684">
        <v>6</v>
      </c>
      <c r="C31" s="685" t="s">
        <v>635</v>
      </c>
      <c r="D31" s="686"/>
      <c r="E31" s="687"/>
      <c r="F31" s="708"/>
      <c r="G31" s="708"/>
      <c r="H31" s="688"/>
      <c r="I31" s="688"/>
      <c r="J31" s="689"/>
      <c r="K31" s="706"/>
      <c r="L31" s="703"/>
      <c r="M31" s="703"/>
      <c r="N31" s="703"/>
      <c r="O31" s="703"/>
      <c r="P31" s="703"/>
      <c r="Q31" s="705"/>
      <c r="R31" s="706"/>
      <c r="S31" s="703"/>
      <c r="T31" s="703"/>
      <c r="U31" s="703"/>
      <c r="V31" s="703"/>
      <c r="W31" s="703"/>
      <c r="X31" s="705"/>
      <c r="Y31" s="706"/>
      <c r="Z31" s="703"/>
      <c r="AA31" s="703"/>
      <c r="AB31" s="703"/>
      <c r="AC31" s="703"/>
      <c r="AD31" s="703"/>
      <c r="AE31" s="705"/>
      <c r="AF31" s="706"/>
      <c r="AG31" s="703"/>
      <c r="AH31" s="703"/>
      <c r="AI31" s="703"/>
      <c r="AJ31" s="703"/>
      <c r="AK31" s="703"/>
      <c r="AL31" s="705"/>
      <c r="AM31" s="706"/>
      <c r="AN31" s="703"/>
      <c r="AO31" s="703"/>
      <c r="AP31" s="703"/>
      <c r="AQ31" s="703"/>
      <c r="AR31" s="703"/>
      <c r="AS31" s="705"/>
      <c r="AT31" s="706"/>
      <c r="AU31" s="703"/>
      <c r="AV31" s="703"/>
      <c r="AW31" s="703"/>
      <c r="AX31" s="703"/>
      <c r="AY31" s="703"/>
      <c r="AZ31" s="705"/>
      <c r="BA31" s="706"/>
      <c r="BB31" s="703"/>
      <c r="BC31" s="703"/>
      <c r="BD31" s="703"/>
      <c r="BE31" s="703"/>
      <c r="BF31" s="703"/>
      <c r="BG31" s="705"/>
      <c r="BH31" s="706"/>
      <c r="BI31" s="703"/>
      <c r="BJ31" s="703"/>
      <c r="BK31" s="703"/>
      <c r="BL31" s="703"/>
      <c r="BM31" s="703"/>
      <c r="BN31" s="705"/>
    </row>
    <row r="32" spans="2:66" s="693" customFormat="1" ht="28.5" x14ac:dyDescent="0.2">
      <c r="B32" s="694">
        <v>6.1</v>
      </c>
      <c r="C32" s="695" t="s">
        <v>636</v>
      </c>
      <c r="D32" s="696" t="s">
        <v>1</v>
      </c>
      <c r="E32" s="712">
        <v>92.71459999999999</v>
      </c>
      <c r="F32" s="697">
        <v>82074</v>
      </c>
      <c r="G32" s="699">
        <f t="shared" si="12"/>
        <v>7609458</v>
      </c>
      <c r="H32" s="700">
        <v>44851</v>
      </c>
      <c r="I32" s="701">
        <v>4</v>
      </c>
      <c r="J32" s="702">
        <f t="shared" si="11"/>
        <v>44855</v>
      </c>
      <c r="K32" s="706"/>
      <c r="L32" s="703"/>
      <c r="M32" s="703"/>
      <c r="N32" s="703"/>
      <c r="O32" s="703"/>
      <c r="P32" s="703"/>
      <c r="Q32" s="705"/>
      <c r="R32" s="706"/>
      <c r="S32" s="703"/>
      <c r="T32" s="703"/>
      <c r="U32" s="703"/>
      <c r="V32" s="703"/>
      <c r="W32" s="703"/>
      <c r="X32" s="705"/>
      <c r="Y32" s="706"/>
      <c r="Z32" s="703"/>
      <c r="AA32" s="703"/>
      <c r="AB32" s="703"/>
      <c r="AC32" s="703"/>
      <c r="AD32" s="703"/>
      <c r="AE32" s="705"/>
      <c r="AF32" s="706"/>
      <c r="AG32" s="703"/>
      <c r="AH32" s="703"/>
      <c r="AI32" s="703"/>
      <c r="AJ32" s="703"/>
      <c r="AK32" s="703"/>
      <c r="AL32" s="705"/>
      <c r="AM32" s="706"/>
      <c r="AN32" s="703"/>
      <c r="AO32" s="703"/>
      <c r="AP32" s="703"/>
      <c r="AQ32" s="703"/>
      <c r="AR32" s="703"/>
      <c r="AS32" s="705"/>
      <c r="AT32" s="706"/>
      <c r="AU32" s="703"/>
      <c r="AV32" s="703"/>
      <c r="AW32" s="703"/>
      <c r="AX32" s="703"/>
      <c r="AY32" s="703"/>
      <c r="AZ32" s="705"/>
      <c r="BA32" s="706"/>
      <c r="BB32" s="703"/>
      <c r="BC32" s="703"/>
      <c r="BD32" s="703"/>
      <c r="BE32" s="703"/>
      <c r="BF32" s="703"/>
      <c r="BG32" s="705"/>
      <c r="BH32" s="706"/>
      <c r="BI32" s="703"/>
      <c r="BJ32" s="703"/>
      <c r="BK32" s="703"/>
      <c r="BL32" s="703"/>
      <c r="BM32" s="703"/>
      <c r="BN32" s="705"/>
    </row>
    <row r="33" spans="2:66" s="693" customFormat="1" ht="14.25" x14ac:dyDescent="0.2">
      <c r="B33" s="694">
        <v>6.2</v>
      </c>
      <c r="C33" s="695" t="s">
        <v>543</v>
      </c>
      <c r="D33" s="696" t="s">
        <v>1</v>
      </c>
      <c r="E33" s="712">
        <v>185.42919999999998</v>
      </c>
      <c r="F33" s="697">
        <v>37335</v>
      </c>
      <c r="G33" s="699">
        <f t="shared" si="12"/>
        <v>6922999</v>
      </c>
      <c r="H33" s="700"/>
      <c r="I33" s="701">
        <v>30</v>
      </c>
      <c r="J33" s="702">
        <f t="shared" si="11"/>
        <v>30</v>
      </c>
      <c r="K33" s="706"/>
      <c r="L33" s="703"/>
      <c r="M33" s="703"/>
      <c r="N33" s="703"/>
      <c r="O33" s="703"/>
      <c r="P33" s="703"/>
      <c r="Q33" s="705"/>
      <c r="R33" s="706"/>
      <c r="S33" s="703"/>
      <c r="T33" s="703"/>
      <c r="U33" s="703"/>
      <c r="V33" s="703"/>
      <c r="W33" s="703"/>
      <c r="X33" s="705"/>
      <c r="Y33" s="706"/>
      <c r="Z33" s="703"/>
      <c r="AA33" s="703"/>
      <c r="AB33" s="703"/>
      <c r="AC33" s="703"/>
      <c r="AD33" s="703"/>
      <c r="AE33" s="705"/>
      <c r="AF33" s="706"/>
      <c r="AG33" s="703"/>
      <c r="AH33" s="703"/>
      <c r="AI33" s="703"/>
      <c r="AJ33" s="703"/>
      <c r="AK33" s="703"/>
      <c r="AL33" s="705"/>
      <c r="AM33" s="706"/>
      <c r="AN33" s="703"/>
      <c r="AO33" s="703"/>
      <c r="AP33" s="703"/>
      <c r="AQ33" s="703"/>
      <c r="AR33" s="703"/>
      <c r="AS33" s="705"/>
      <c r="AT33" s="706"/>
      <c r="AU33" s="703"/>
      <c r="AV33" s="703"/>
      <c r="AW33" s="703"/>
      <c r="AX33" s="703"/>
      <c r="AY33" s="703"/>
      <c r="AZ33" s="705"/>
      <c r="BA33" s="706"/>
      <c r="BB33" s="703"/>
      <c r="BC33" s="703"/>
      <c r="BD33" s="703"/>
      <c r="BE33" s="703"/>
      <c r="BF33" s="703"/>
      <c r="BG33" s="705"/>
      <c r="BH33" s="706"/>
      <c r="BI33" s="703"/>
      <c r="BJ33" s="703"/>
      <c r="BK33" s="703"/>
      <c r="BL33" s="703"/>
      <c r="BM33" s="703"/>
      <c r="BN33" s="705"/>
    </row>
    <row r="34" spans="2:66" s="733" customFormat="1" hidden="1" x14ac:dyDescent="0.25">
      <c r="B34" s="724"/>
      <c r="C34" s="725" t="s">
        <v>213</v>
      </c>
      <c r="D34" s="726"/>
      <c r="E34" s="727"/>
      <c r="F34" s="728"/>
      <c r="G34" s="729">
        <f>SUM(G32:G33)</f>
        <v>14532457</v>
      </c>
      <c r="H34" s="730"/>
      <c r="I34" s="731">
        <v>31</v>
      </c>
      <c r="J34" s="732">
        <f t="shared" si="11"/>
        <v>31</v>
      </c>
      <c r="K34" s="711"/>
      <c r="L34" s="709"/>
      <c r="M34" s="709"/>
      <c r="N34" s="709"/>
      <c r="O34" s="709"/>
      <c r="P34" s="709"/>
      <c r="Q34" s="710"/>
      <c r="R34" s="711"/>
      <c r="S34" s="709"/>
      <c r="T34" s="709"/>
      <c r="U34" s="709"/>
      <c r="V34" s="709"/>
      <c r="W34" s="709"/>
      <c r="X34" s="710"/>
      <c r="Y34" s="711"/>
      <c r="Z34" s="709"/>
      <c r="AA34" s="709"/>
      <c r="AB34" s="709"/>
      <c r="AC34" s="709"/>
      <c r="AD34" s="709"/>
      <c r="AE34" s="710"/>
      <c r="AF34" s="711"/>
      <c r="AG34" s="709"/>
      <c r="AH34" s="709"/>
      <c r="AI34" s="709"/>
      <c r="AJ34" s="709"/>
      <c r="AK34" s="709"/>
      <c r="AL34" s="710"/>
      <c r="AM34" s="711"/>
      <c r="AN34" s="709"/>
      <c r="AO34" s="709"/>
      <c r="AP34" s="709"/>
      <c r="AQ34" s="709"/>
      <c r="AR34" s="709"/>
      <c r="AS34" s="710"/>
      <c r="AT34" s="711"/>
      <c r="AU34" s="709"/>
      <c r="AV34" s="709"/>
      <c r="AW34" s="709"/>
      <c r="AX34" s="709"/>
      <c r="AY34" s="709"/>
      <c r="AZ34" s="710"/>
      <c r="BA34" s="711"/>
      <c r="BB34" s="709"/>
      <c r="BC34" s="709"/>
      <c r="BD34" s="709"/>
      <c r="BE34" s="709"/>
      <c r="BF34" s="709"/>
      <c r="BG34" s="710"/>
      <c r="BH34" s="711"/>
      <c r="BI34" s="709"/>
      <c r="BJ34" s="709"/>
      <c r="BK34" s="709"/>
      <c r="BL34" s="709"/>
      <c r="BM34" s="709"/>
      <c r="BN34" s="710"/>
    </row>
    <row r="35" spans="2:66" s="693" customFormat="1" x14ac:dyDescent="0.25">
      <c r="B35" s="684">
        <v>7</v>
      </c>
      <c r="C35" s="685" t="s">
        <v>308</v>
      </c>
      <c r="D35" s="686"/>
      <c r="E35" s="687"/>
      <c r="F35" s="708"/>
      <c r="G35" s="708"/>
      <c r="H35" s="688"/>
      <c r="I35" s="688"/>
      <c r="J35" s="689"/>
      <c r="K35" s="706"/>
      <c r="L35" s="703"/>
      <c r="M35" s="703"/>
      <c r="N35" s="703"/>
      <c r="O35" s="703"/>
      <c r="P35" s="703"/>
      <c r="Q35" s="705"/>
      <c r="R35" s="706"/>
      <c r="S35" s="703"/>
      <c r="T35" s="703"/>
      <c r="U35" s="703"/>
      <c r="V35" s="703"/>
      <c r="W35" s="703"/>
      <c r="X35" s="705"/>
      <c r="Y35" s="706"/>
      <c r="Z35" s="703"/>
      <c r="AA35" s="703"/>
      <c r="AB35" s="703"/>
      <c r="AC35" s="703"/>
      <c r="AD35" s="703"/>
      <c r="AE35" s="705"/>
      <c r="AF35" s="706"/>
      <c r="AG35" s="703"/>
      <c r="AH35" s="703"/>
      <c r="AI35" s="703"/>
      <c r="AJ35" s="703"/>
      <c r="AK35" s="703"/>
      <c r="AL35" s="705"/>
      <c r="AM35" s="706"/>
      <c r="AN35" s="703"/>
      <c r="AO35" s="703"/>
      <c r="AP35" s="703"/>
      <c r="AQ35" s="703"/>
      <c r="AR35" s="703"/>
      <c r="AS35" s="705"/>
      <c r="AT35" s="706"/>
      <c r="AU35" s="703"/>
      <c r="AV35" s="703"/>
      <c r="AW35" s="703"/>
      <c r="AX35" s="703"/>
      <c r="AY35" s="703"/>
      <c r="AZ35" s="705"/>
      <c r="BA35" s="706"/>
      <c r="BB35" s="703"/>
      <c r="BC35" s="703"/>
      <c r="BD35" s="703"/>
      <c r="BE35" s="703"/>
      <c r="BF35" s="703"/>
      <c r="BG35" s="705"/>
      <c r="BH35" s="706"/>
      <c r="BI35" s="703"/>
      <c r="BJ35" s="703"/>
      <c r="BK35" s="703"/>
      <c r="BL35" s="703"/>
      <c r="BM35" s="703"/>
      <c r="BN35" s="705"/>
    </row>
    <row r="36" spans="2:66" s="693" customFormat="1" ht="28.5" x14ac:dyDescent="0.2">
      <c r="B36" s="694">
        <v>7.1</v>
      </c>
      <c r="C36" s="695" t="s">
        <v>544</v>
      </c>
      <c r="D36" s="696" t="s">
        <v>0</v>
      </c>
      <c r="E36" s="712">
        <v>30</v>
      </c>
      <c r="F36" s="697">
        <v>79456</v>
      </c>
      <c r="G36" s="699">
        <f t="shared" si="12"/>
        <v>2383680</v>
      </c>
      <c r="H36" s="700"/>
      <c r="I36" s="701">
        <v>15</v>
      </c>
      <c r="J36" s="702">
        <f t="shared" si="11"/>
        <v>15</v>
      </c>
      <c r="K36" s="706"/>
      <c r="L36" s="703"/>
      <c r="M36" s="703"/>
      <c r="N36" s="703"/>
      <c r="O36" s="703"/>
      <c r="P36" s="703"/>
      <c r="Q36" s="705"/>
      <c r="R36" s="706"/>
      <c r="S36" s="703"/>
      <c r="T36" s="703"/>
      <c r="U36" s="703"/>
      <c r="V36" s="703"/>
      <c r="W36" s="703"/>
      <c r="X36" s="705"/>
      <c r="Y36" s="706"/>
      <c r="Z36" s="703"/>
      <c r="AA36" s="703"/>
      <c r="AB36" s="703"/>
      <c r="AC36" s="703"/>
      <c r="AD36" s="703"/>
      <c r="AE36" s="705"/>
      <c r="AF36" s="706"/>
      <c r="AG36" s="703"/>
      <c r="AH36" s="703"/>
      <c r="AI36" s="703"/>
      <c r="AJ36" s="703"/>
      <c r="AK36" s="703"/>
      <c r="AL36" s="720"/>
      <c r="AM36" s="721"/>
      <c r="AN36" s="719"/>
      <c r="AO36" s="719"/>
      <c r="AP36" s="703"/>
      <c r="AQ36" s="703"/>
      <c r="AR36" s="703"/>
      <c r="AS36" s="705"/>
      <c r="AT36" s="706"/>
      <c r="AU36" s="703"/>
      <c r="AV36" s="703"/>
      <c r="AW36" s="703"/>
      <c r="AX36" s="703"/>
      <c r="AY36" s="703"/>
      <c r="AZ36" s="705"/>
      <c r="BA36" s="706"/>
      <c r="BB36" s="703"/>
      <c r="BC36" s="703"/>
      <c r="BD36" s="703"/>
      <c r="BE36" s="703"/>
      <c r="BF36" s="703"/>
      <c r="BG36" s="705"/>
      <c r="BH36" s="706"/>
      <c r="BI36" s="719"/>
      <c r="BJ36" s="719"/>
      <c r="BK36" s="719"/>
      <c r="BL36" s="703"/>
      <c r="BM36" s="703"/>
      <c r="BN36" s="705"/>
    </row>
    <row r="37" spans="2:66" s="693" customFormat="1" ht="28.5" x14ac:dyDescent="0.2">
      <c r="B37" s="694">
        <v>7.2</v>
      </c>
      <c r="C37" s="695" t="s">
        <v>553</v>
      </c>
      <c r="D37" s="696" t="s">
        <v>0</v>
      </c>
      <c r="E37" s="712">
        <v>15</v>
      </c>
      <c r="F37" s="697">
        <v>94332</v>
      </c>
      <c r="G37" s="699">
        <f t="shared" si="12"/>
        <v>1414980</v>
      </c>
      <c r="H37" s="700"/>
      <c r="I37" s="701">
        <v>34</v>
      </c>
      <c r="J37" s="702">
        <f t="shared" si="11"/>
        <v>34</v>
      </c>
      <c r="K37" s="706"/>
      <c r="L37" s="703"/>
      <c r="M37" s="703"/>
      <c r="N37" s="703"/>
      <c r="O37" s="703"/>
      <c r="P37" s="703"/>
      <c r="Q37" s="705"/>
      <c r="R37" s="706"/>
      <c r="S37" s="703"/>
      <c r="T37" s="703"/>
      <c r="U37" s="703"/>
      <c r="V37" s="703"/>
      <c r="W37" s="703"/>
      <c r="X37" s="705"/>
      <c r="Y37" s="706"/>
      <c r="Z37" s="703"/>
      <c r="AA37" s="703"/>
      <c r="AB37" s="703"/>
      <c r="AC37" s="703"/>
      <c r="AD37" s="703"/>
      <c r="AE37" s="705"/>
      <c r="AF37" s="706"/>
      <c r="AG37" s="703"/>
      <c r="AH37" s="719"/>
      <c r="AI37" s="719"/>
      <c r="AJ37" s="719"/>
      <c r="AK37" s="703"/>
      <c r="AL37" s="705"/>
      <c r="AM37" s="706"/>
      <c r="AN37" s="703"/>
      <c r="AO37" s="703"/>
      <c r="AP37" s="703"/>
      <c r="AQ37" s="703"/>
      <c r="AR37" s="703"/>
      <c r="AS37" s="705"/>
      <c r="AT37" s="706"/>
      <c r="AU37" s="703"/>
      <c r="AV37" s="703"/>
      <c r="AW37" s="703"/>
      <c r="AX37" s="703"/>
      <c r="AY37" s="703"/>
      <c r="AZ37" s="705"/>
      <c r="BA37" s="706"/>
      <c r="BB37" s="703"/>
      <c r="BC37" s="703"/>
      <c r="BD37" s="703"/>
      <c r="BE37" s="703"/>
      <c r="BF37" s="703"/>
      <c r="BG37" s="705"/>
      <c r="BH37" s="721"/>
      <c r="BI37" s="719"/>
      <c r="BJ37" s="719"/>
      <c r="BK37" s="719"/>
      <c r="BL37" s="703"/>
      <c r="BM37" s="703"/>
      <c r="BN37" s="705"/>
    </row>
    <row r="38" spans="2:66" s="693" customFormat="1" ht="28.5" x14ac:dyDescent="0.2">
      <c r="B38" s="694">
        <v>7.3</v>
      </c>
      <c r="C38" s="695" t="s">
        <v>653</v>
      </c>
      <c r="D38" s="696" t="s">
        <v>0</v>
      </c>
      <c r="E38" s="712">
        <v>1</v>
      </c>
      <c r="F38" s="697">
        <v>1800000</v>
      </c>
      <c r="G38" s="699">
        <f t="shared" si="12"/>
        <v>1800000</v>
      </c>
      <c r="H38" s="700"/>
      <c r="I38" s="701">
        <v>35</v>
      </c>
      <c r="J38" s="702">
        <f t="shared" si="11"/>
        <v>35</v>
      </c>
      <c r="K38" s="706"/>
      <c r="L38" s="703"/>
      <c r="M38" s="703"/>
      <c r="N38" s="703"/>
      <c r="O38" s="703"/>
      <c r="P38" s="703"/>
      <c r="Q38" s="705"/>
      <c r="R38" s="706"/>
      <c r="S38" s="703"/>
      <c r="T38" s="719"/>
      <c r="U38" s="719"/>
      <c r="V38" s="703"/>
      <c r="W38" s="703"/>
      <c r="X38" s="705"/>
      <c r="Y38" s="706"/>
      <c r="Z38" s="703"/>
      <c r="AA38" s="703"/>
      <c r="AB38" s="703"/>
      <c r="AC38" s="703"/>
      <c r="AD38" s="703"/>
      <c r="AE38" s="705"/>
      <c r="AF38" s="706"/>
      <c r="AG38" s="703"/>
      <c r="AH38" s="703"/>
      <c r="AI38" s="703"/>
      <c r="AJ38" s="703"/>
      <c r="AK38" s="703"/>
      <c r="AL38" s="705"/>
      <c r="AM38" s="706"/>
      <c r="AN38" s="703"/>
      <c r="AO38" s="703"/>
      <c r="AP38" s="703"/>
      <c r="AQ38" s="703"/>
      <c r="AR38" s="703"/>
      <c r="AS38" s="705"/>
      <c r="AT38" s="706"/>
      <c r="AU38" s="703"/>
      <c r="AV38" s="703"/>
      <c r="AW38" s="703"/>
      <c r="AX38" s="703"/>
      <c r="AY38" s="703"/>
      <c r="AZ38" s="705"/>
      <c r="BA38" s="706"/>
      <c r="BB38" s="703"/>
      <c r="BC38" s="703"/>
      <c r="BD38" s="703"/>
      <c r="BE38" s="703"/>
      <c r="BF38" s="703"/>
      <c r="BG38" s="705"/>
      <c r="BH38" s="706"/>
      <c r="BI38" s="703"/>
      <c r="BJ38" s="703"/>
      <c r="BK38" s="703"/>
      <c r="BL38" s="703"/>
      <c r="BM38" s="703"/>
      <c r="BN38" s="705"/>
    </row>
    <row r="39" spans="2:66" s="733" customFormat="1" hidden="1" x14ac:dyDescent="0.25">
      <c r="B39" s="724"/>
      <c r="C39" s="725" t="s">
        <v>213</v>
      </c>
      <c r="D39" s="726"/>
      <c r="E39" s="727"/>
      <c r="F39" s="728"/>
      <c r="G39" s="729">
        <f>SUM(G36:G38)</f>
        <v>5598660</v>
      </c>
      <c r="H39" s="730"/>
      <c r="I39" s="731">
        <v>36</v>
      </c>
      <c r="J39" s="732">
        <f t="shared" si="11"/>
        <v>36</v>
      </c>
      <c r="K39" s="711"/>
      <c r="L39" s="709"/>
      <c r="M39" s="709"/>
      <c r="N39" s="709"/>
      <c r="O39" s="709"/>
      <c r="P39" s="709"/>
      <c r="Q39" s="710"/>
      <c r="R39" s="711"/>
      <c r="S39" s="709"/>
      <c r="T39" s="709"/>
      <c r="U39" s="709"/>
      <c r="V39" s="709"/>
      <c r="W39" s="709"/>
      <c r="X39" s="710"/>
      <c r="Y39" s="711"/>
      <c r="Z39" s="709"/>
      <c r="AA39" s="709"/>
      <c r="AB39" s="709"/>
      <c r="AC39" s="709"/>
      <c r="AD39" s="709"/>
      <c r="AE39" s="710"/>
      <c r="AF39" s="711"/>
      <c r="AG39" s="709"/>
      <c r="AH39" s="709"/>
      <c r="AI39" s="709"/>
      <c r="AJ39" s="709"/>
      <c r="AK39" s="709"/>
      <c r="AL39" s="710"/>
      <c r="AM39" s="711"/>
      <c r="AN39" s="709"/>
      <c r="AO39" s="709"/>
      <c r="AP39" s="709"/>
      <c r="AQ39" s="709"/>
      <c r="AR39" s="709"/>
      <c r="AS39" s="710"/>
      <c r="AT39" s="711"/>
      <c r="AU39" s="709"/>
      <c r="AV39" s="709"/>
      <c r="AW39" s="709"/>
      <c r="AX39" s="709"/>
      <c r="AY39" s="709"/>
      <c r="AZ39" s="710"/>
      <c r="BA39" s="711"/>
      <c r="BB39" s="709"/>
      <c r="BC39" s="709"/>
      <c r="BD39" s="709"/>
      <c r="BE39" s="709"/>
      <c r="BF39" s="709"/>
      <c r="BG39" s="710"/>
      <c r="BH39" s="711"/>
      <c r="BI39" s="709"/>
      <c r="BJ39" s="709"/>
      <c r="BK39" s="709"/>
      <c r="BL39" s="709"/>
      <c r="BM39" s="709"/>
      <c r="BN39" s="710"/>
    </row>
    <row r="40" spans="2:66" s="693" customFormat="1" x14ac:dyDescent="0.25">
      <c r="B40" s="684">
        <v>8</v>
      </c>
      <c r="C40" s="685" t="s">
        <v>535</v>
      </c>
      <c r="D40" s="686"/>
      <c r="E40" s="687"/>
      <c r="F40" s="708"/>
      <c r="G40" s="708"/>
      <c r="H40" s="688"/>
      <c r="I40" s="688"/>
      <c r="J40" s="689"/>
      <c r="K40" s="706"/>
      <c r="L40" s="703"/>
      <c r="M40" s="703"/>
      <c r="N40" s="703"/>
      <c r="O40" s="703"/>
      <c r="P40" s="703"/>
      <c r="Q40" s="705"/>
      <c r="R40" s="706"/>
      <c r="S40" s="703"/>
      <c r="T40" s="703"/>
      <c r="U40" s="703"/>
      <c r="V40" s="703"/>
      <c r="W40" s="703"/>
      <c r="X40" s="705"/>
      <c r="Y40" s="706"/>
      <c r="Z40" s="703"/>
      <c r="AA40" s="703"/>
      <c r="AB40" s="703"/>
      <c r="AC40" s="703"/>
      <c r="AD40" s="703"/>
      <c r="AE40" s="705"/>
      <c r="AF40" s="706"/>
      <c r="AG40" s="703"/>
      <c r="AH40" s="703"/>
      <c r="AI40" s="703"/>
      <c r="AJ40" s="703"/>
      <c r="AK40" s="703"/>
      <c r="AL40" s="705"/>
      <c r="AM40" s="706"/>
      <c r="AN40" s="703"/>
      <c r="AO40" s="703"/>
      <c r="AP40" s="703"/>
      <c r="AQ40" s="703"/>
      <c r="AR40" s="703"/>
      <c r="AS40" s="705"/>
      <c r="AT40" s="706"/>
      <c r="AU40" s="703"/>
      <c r="AV40" s="703"/>
      <c r="AW40" s="703"/>
      <c r="AX40" s="703"/>
      <c r="AY40" s="703"/>
      <c r="AZ40" s="705"/>
      <c r="BA40" s="706"/>
      <c r="BB40" s="703"/>
      <c r="BC40" s="703"/>
      <c r="BD40" s="703"/>
      <c r="BE40" s="703"/>
      <c r="BF40" s="703"/>
      <c r="BG40" s="705"/>
      <c r="BH40" s="706"/>
      <c r="BI40" s="703"/>
      <c r="BJ40" s="703"/>
      <c r="BK40" s="703"/>
      <c r="BL40" s="703"/>
      <c r="BM40" s="703"/>
      <c r="BN40" s="705"/>
    </row>
    <row r="41" spans="2:66" s="693" customFormat="1" ht="14.25" x14ac:dyDescent="0.2">
      <c r="B41" s="694">
        <v>8.1</v>
      </c>
      <c r="C41" s="695" t="s">
        <v>562</v>
      </c>
      <c r="D41" s="696" t="s">
        <v>0</v>
      </c>
      <c r="E41" s="712">
        <v>12</v>
      </c>
      <c r="F41" s="697">
        <v>47231</v>
      </c>
      <c r="G41" s="699">
        <f t="shared" si="12"/>
        <v>566772</v>
      </c>
      <c r="H41" s="700">
        <v>44851</v>
      </c>
      <c r="I41" s="701">
        <v>5</v>
      </c>
      <c r="J41" s="702">
        <f t="shared" si="11"/>
        <v>44856</v>
      </c>
      <c r="K41" s="706"/>
      <c r="L41" s="703"/>
      <c r="M41" s="703"/>
      <c r="N41" s="703"/>
      <c r="O41" s="703"/>
      <c r="P41" s="703"/>
      <c r="Q41" s="705"/>
      <c r="R41" s="706"/>
      <c r="S41" s="703"/>
      <c r="T41" s="703"/>
      <c r="U41" s="703"/>
      <c r="V41" s="703"/>
      <c r="W41" s="703"/>
      <c r="X41" s="705"/>
      <c r="Y41" s="706"/>
      <c r="Z41" s="703"/>
      <c r="AA41" s="703"/>
      <c r="AB41" s="703"/>
      <c r="AC41" s="703"/>
      <c r="AD41" s="703"/>
      <c r="AE41" s="705"/>
      <c r="AF41" s="706"/>
      <c r="AG41" s="703"/>
      <c r="AH41" s="703"/>
      <c r="AI41" s="703"/>
      <c r="AJ41" s="703"/>
      <c r="AK41" s="703"/>
      <c r="AL41" s="705"/>
      <c r="AM41" s="706"/>
      <c r="AN41" s="703"/>
      <c r="AO41" s="703"/>
      <c r="AP41" s="703"/>
      <c r="AQ41" s="703"/>
      <c r="AR41" s="703"/>
      <c r="AS41" s="705"/>
      <c r="AT41" s="706"/>
      <c r="AU41" s="703"/>
      <c r="AV41" s="703"/>
      <c r="AW41" s="703"/>
      <c r="AX41" s="703"/>
      <c r="AY41" s="719"/>
      <c r="AZ41" s="720"/>
      <c r="BA41" s="721"/>
      <c r="BB41" s="719"/>
      <c r="BC41" s="719"/>
      <c r="BD41" s="703"/>
      <c r="BE41" s="703"/>
      <c r="BF41" s="703"/>
      <c r="BG41" s="705"/>
      <c r="BH41" s="706"/>
      <c r="BI41" s="703"/>
      <c r="BJ41" s="703"/>
      <c r="BK41" s="703"/>
      <c r="BL41" s="703"/>
      <c r="BM41" s="703"/>
      <c r="BN41" s="705"/>
    </row>
    <row r="42" spans="2:66" s="693" customFormat="1" ht="28.5" x14ac:dyDescent="0.2">
      <c r="B42" s="694">
        <v>8.1999999999999993</v>
      </c>
      <c r="C42" s="695" t="s">
        <v>577</v>
      </c>
      <c r="D42" s="696" t="s">
        <v>0</v>
      </c>
      <c r="E42" s="712">
        <v>6</v>
      </c>
      <c r="F42" s="697">
        <v>67027</v>
      </c>
      <c r="G42" s="699">
        <f t="shared" si="12"/>
        <v>402162</v>
      </c>
      <c r="H42" s="700">
        <v>44848</v>
      </c>
      <c r="I42" s="701">
        <v>5</v>
      </c>
      <c r="J42" s="702">
        <f t="shared" si="11"/>
        <v>44853</v>
      </c>
      <c r="K42" s="706"/>
      <c r="L42" s="703"/>
      <c r="M42" s="703"/>
      <c r="N42" s="703"/>
      <c r="O42" s="703"/>
      <c r="P42" s="703"/>
      <c r="Q42" s="705"/>
      <c r="R42" s="706"/>
      <c r="S42" s="703"/>
      <c r="T42" s="703"/>
      <c r="U42" s="703"/>
      <c r="V42" s="703"/>
      <c r="W42" s="703"/>
      <c r="X42" s="705"/>
      <c r="Y42" s="706"/>
      <c r="Z42" s="703"/>
      <c r="AA42" s="703"/>
      <c r="AB42" s="703"/>
      <c r="AC42" s="703"/>
      <c r="AD42" s="703"/>
      <c r="AE42" s="705"/>
      <c r="AF42" s="706"/>
      <c r="AG42" s="703"/>
      <c r="AH42" s="703"/>
      <c r="AI42" s="703"/>
      <c r="AJ42" s="703"/>
      <c r="AK42" s="703"/>
      <c r="AL42" s="705"/>
      <c r="AM42" s="706"/>
      <c r="AN42" s="703"/>
      <c r="AO42" s="703"/>
      <c r="AP42" s="703"/>
      <c r="AQ42" s="703"/>
      <c r="AR42" s="703"/>
      <c r="AS42" s="705"/>
      <c r="AT42" s="706"/>
      <c r="AU42" s="703"/>
      <c r="AV42" s="703"/>
      <c r="AW42" s="703"/>
      <c r="AX42" s="703"/>
      <c r="AY42" s="703"/>
      <c r="AZ42" s="705"/>
      <c r="BA42" s="706"/>
      <c r="BB42" s="703"/>
      <c r="BC42" s="703"/>
      <c r="BD42" s="703"/>
      <c r="BE42" s="703"/>
      <c r="BF42" s="703"/>
      <c r="BG42" s="705"/>
      <c r="BH42" s="706"/>
      <c r="BI42" s="703"/>
      <c r="BJ42" s="703"/>
      <c r="BK42" s="703"/>
      <c r="BL42" s="703"/>
      <c r="BM42" s="703"/>
      <c r="BN42" s="705"/>
    </row>
    <row r="43" spans="2:66" s="693" customFormat="1" ht="28.5" x14ac:dyDescent="0.2">
      <c r="B43" s="694">
        <v>8.3000000000000007</v>
      </c>
      <c r="C43" s="695" t="s">
        <v>578</v>
      </c>
      <c r="D43" s="696" t="s">
        <v>0</v>
      </c>
      <c r="E43" s="712">
        <v>3</v>
      </c>
      <c r="F43" s="697">
        <v>79427</v>
      </c>
      <c r="G43" s="699">
        <f t="shared" si="12"/>
        <v>238281</v>
      </c>
      <c r="H43" s="700">
        <v>44850</v>
      </c>
      <c r="I43" s="701">
        <v>5</v>
      </c>
      <c r="J43" s="702">
        <f t="shared" si="11"/>
        <v>44855</v>
      </c>
      <c r="K43" s="706"/>
      <c r="L43" s="703"/>
      <c r="M43" s="703"/>
      <c r="N43" s="703"/>
      <c r="O43" s="703"/>
      <c r="P43" s="703"/>
      <c r="Q43" s="705"/>
      <c r="R43" s="706"/>
      <c r="S43" s="703"/>
      <c r="T43" s="703"/>
      <c r="U43" s="703"/>
      <c r="V43" s="703"/>
      <c r="W43" s="703"/>
      <c r="X43" s="705"/>
      <c r="Y43" s="706"/>
      <c r="Z43" s="703"/>
      <c r="AA43" s="703"/>
      <c r="AB43" s="703"/>
      <c r="AC43" s="703"/>
      <c r="AD43" s="703"/>
      <c r="AE43" s="705"/>
      <c r="AF43" s="706"/>
      <c r="AG43" s="703"/>
      <c r="AH43" s="703"/>
      <c r="AI43" s="703"/>
      <c r="AJ43" s="703"/>
      <c r="AK43" s="703"/>
      <c r="AL43" s="705"/>
      <c r="AM43" s="706"/>
      <c r="AN43" s="703"/>
      <c r="AO43" s="703"/>
      <c r="AP43" s="703"/>
      <c r="AQ43" s="703"/>
      <c r="AR43" s="703"/>
      <c r="AS43" s="705"/>
      <c r="AT43" s="706"/>
      <c r="AU43" s="703"/>
      <c r="AV43" s="703"/>
      <c r="AW43" s="703"/>
      <c r="AX43" s="703"/>
      <c r="AY43" s="703"/>
      <c r="AZ43" s="705"/>
      <c r="BA43" s="706"/>
      <c r="BB43" s="703"/>
      <c r="BC43" s="703"/>
      <c r="BD43" s="703"/>
      <c r="BE43" s="703"/>
      <c r="BF43" s="703"/>
      <c r="BG43" s="705"/>
      <c r="BH43" s="706"/>
      <c r="BI43" s="703"/>
      <c r="BJ43" s="703"/>
      <c r="BK43" s="703"/>
      <c r="BL43" s="703"/>
      <c r="BM43" s="703"/>
      <c r="BN43" s="705"/>
    </row>
    <row r="44" spans="2:66" s="693" customFormat="1" ht="28.5" x14ac:dyDescent="0.2">
      <c r="B44" s="694">
        <v>8.4</v>
      </c>
      <c r="C44" s="695" t="s">
        <v>579</v>
      </c>
      <c r="D44" s="696" t="s">
        <v>0</v>
      </c>
      <c r="E44" s="712">
        <v>3</v>
      </c>
      <c r="F44" s="697">
        <v>96027</v>
      </c>
      <c r="G44" s="699">
        <f t="shared" si="12"/>
        <v>288081</v>
      </c>
      <c r="H44" s="700">
        <v>44852</v>
      </c>
      <c r="I44" s="701">
        <v>4</v>
      </c>
      <c r="J44" s="702">
        <f t="shared" si="11"/>
        <v>44856</v>
      </c>
      <c r="K44" s="706"/>
      <c r="L44" s="703"/>
      <c r="M44" s="703"/>
      <c r="N44" s="703"/>
      <c r="O44" s="703"/>
      <c r="P44" s="703"/>
      <c r="Q44" s="705"/>
      <c r="R44" s="706"/>
      <c r="S44" s="703"/>
      <c r="T44" s="703"/>
      <c r="U44" s="703"/>
      <c r="V44" s="703"/>
      <c r="W44" s="703"/>
      <c r="X44" s="705"/>
      <c r="Y44" s="706"/>
      <c r="Z44" s="703"/>
      <c r="AA44" s="703"/>
      <c r="AB44" s="703"/>
      <c r="AC44" s="703"/>
      <c r="AD44" s="703"/>
      <c r="AE44" s="705"/>
      <c r="AF44" s="706"/>
      <c r="AG44" s="703"/>
      <c r="AH44" s="703"/>
      <c r="AI44" s="703"/>
      <c r="AJ44" s="703"/>
      <c r="AK44" s="703"/>
      <c r="AL44" s="705"/>
      <c r="AM44" s="706"/>
      <c r="AN44" s="703"/>
      <c r="AO44" s="703"/>
      <c r="AP44" s="703"/>
      <c r="AQ44" s="703"/>
      <c r="AR44" s="703"/>
      <c r="AS44" s="705"/>
      <c r="AT44" s="706"/>
      <c r="AU44" s="703"/>
      <c r="AV44" s="703"/>
      <c r="AW44" s="703"/>
      <c r="AX44" s="703"/>
      <c r="AY44" s="703"/>
      <c r="AZ44" s="705"/>
      <c r="BA44" s="706"/>
      <c r="BB44" s="703"/>
      <c r="BC44" s="703"/>
      <c r="BD44" s="703"/>
      <c r="BE44" s="703"/>
      <c r="BF44" s="703"/>
      <c r="BG44" s="705"/>
      <c r="BH44" s="706"/>
      <c r="BI44" s="703"/>
      <c r="BJ44" s="703"/>
      <c r="BK44" s="703"/>
      <c r="BL44" s="703"/>
      <c r="BM44" s="703"/>
      <c r="BN44" s="705"/>
    </row>
    <row r="45" spans="2:66" s="693" customFormat="1" ht="28.5" x14ac:dyDescent="0.2">
      <c r="B45" s="694">
        <v>8.5</v>
      </c>
      <c r="C45" s="695" t="s">
        <v>601</v>
      </c>
      <c r="D45" s="696" t="s">
        <v>38</v>
      </c>
      <c r="E45" s="712">
        <v>40</v>
      </c>
      <c r="F45" s="697">
        <v>40073</v>
      </c>
      <c r="G45" s="699">
        <f t="shared" si="12"/>
        <v>1602920</v>
      </c>
      <c r="H45" s="700">
        <v>44854</v>
      </c>
      <c r="I45" s="701">
        <v>5</v>
      </c>
      <c r="J45" s="702">
        <f t="shared" si="11"/>
        <v>44859</v>
      </c>
      <c r="K45" s="706"/>
      <c r="L45" s="703"/>
      <c r="M45" s="703"/>
      <c r="N45" s="703"/>
      <c r="O45" s="703"/>
      <c r="P45" s="703"/>
      <c r="Q45" s="705"/>
      <c r="R45" s="706"/>
      <c r="S45" s="703"/>
      <c r="T45" s="703"/>
      <c r="U45" s="703"/>
      <c r="V45" s="703"/>
      <c r="W45" s="703"/>
      <c r="X45" s="705"/>
      <c r="Y45" s="706"/>
      <c r="Z45" s="703"/>
      <c r="AA45" s="703"/>
      <c r="AB45" s="703"/>
      <c r="AC45" s="703"/>
      <c r="AD45" s="703"/>
      <c r="AE45" s="705"/>
      <c r="AF45" s="706"/>
      <c r="AG45" s="703"/>
      <c r="AH45" s="703"/>
      <c r="AI45" s="703"/>
      <c r="AJ45" s="703"/>
      <c r="AK45" s="703"/>
      <c r="AL45" s="705"/>
      <c r="AM45" s="706"/>
      <c r="AN45" s="703"/>
      <c r="AO45" s="703"/>
      <c r="AP45" s="703"/>
      <c r="AQ45" s="703"/>
      <c r="AR45" s="703"/>
      <c r="AS45" s="705"/>
      <c r="AT45" s="706"/>
      <c r="AU45" s="703"/>
      <c r="AV45" s="703"/>
      <c r="AW45" s="703"/>
      <c r="AX45" s="703"/>
      <c r="AY45" s="719"/>
      <c r="AZ45" s="720"/>
      <c r="BA45" s="721"/>
      <c r="BB45" s="719"/>
      <c r="BC45" s="703"/>
      <c r="BD45" s="703"/>
      <c r="BE45" s="703"/>
      <c r="BF45" s="703"/>
      <c r="BG45" s="705"/>
      <c r="BH45" s="706"/>
      <c r="BI45" s="703"/>
      <c r="BJ45" s="703"/>
      <c r="BK45" s="703"/>
      <c r="BL45" s="703"/>
      <c r="BM45" s="703"/>
      <c r="BN45" s="705"/>
    </row>
    <row r="46" spans="2:66" s="693" customFormat="1" ht="42.75" x14ac:dyDescent="0.2">
      <c r="B46" s="694">
        <v>8.6</v>
      </c>
      <c r="C46" s="695" t="s">
        <v>652</v>
      </c>
      <c r="D46" s="696" t="s">
        <v>0</v>
      </c>
      <c r="E46" s="712">
        <v>1</v>
      </c>
      <c r="F46" s="697">
        <v>440000</v>
      </c>
      <c r="G46" s="699">
        <f t="shared" si="12"/>
        <v>440000</v>
      </c>
      <c r="H46" s="700">
        <v>44837</v>
      </c>
      <c r="I46" s="701">
        <v>2</v>
      </c>
      <c r="J46" s="702">
        <f t="shared" si="11"/>
        <v>44839</v>
      </c>
      <c r="K46" s="706"/>
      <c r="L46" s="703"/>
      <c r="M46" s="703"/>
      <c r="N46" s="703"/>
      <c r="O46" s="703"/>
      <c r="P46" s="703"/>
      <c r="Q46" s="705"/>
      <c r="R46" s="706"/>
      <c r="S46" s="703"/>
      <c r="T46" s="703"/>
      <c r="U46" s="703"/>
      <c r="V46" s="703"/>
      <c r="W46" s="703"/>
      <c r="X46" s="705"/>
      <c r="Y46" s="706"/>
      <c r="Z46" s="703"/>
      <c r="AA46" s="703"/>
      <c r="AB46" s="703"/>
      <c r="AC46" s="703"/>
      <c r="AD46" s="703"/>
      <c r="AE46" s="705"/>
      <c r="AF46" s="706"/>
      <c r="AG46" s="703"/>
      <c r="AH46" s="703"/>
      <c r="AI46" s="703"/>
      <c r="AJ46" s="703"/>
      <c r="AK46" s="703"/>
      <c r="AL46" s="705"/>
      <c r="AM46" s="706"/>
      <c r="AN46" s="703"/>
      <c r="AO46" s="703"/>
      <c r="AP46" s="703"/>
      <c r="AQ46" s="703"/>
      <c r="AR46" s="703"/>
      <c r="AS46" s="705"/>
      <c r="AT46" s="706"/>
      <c r="AU46" s="703"/>
      <c r="AV46" s="703"/>
      <c r="AW46" s="703"/>
      <c r="AX46" s="703"/>
      <c r="AY46" s="703"/>
      <c r="AZ46" s="705"/>
      <c r="BA46" s="706"/>
      <c r="BB46" s="703"/>
      <c r="BC46" s="703"/>
      <c r="BD46" s="703"/>
      <c r="BE46" s="703"/>
      <c r="BF46" s="703"/>
      <c r="BG46" s="705"/>
      <c r="BH46" s="706"/>
      <c r="BI46" s="703"/>
      <c r="BJ46" s="703"/>
      <c r="BK46" s="703"/>
      <c r="BL46" s="703"/>
      <c r="BM46" s="703"/>
      <c r="BN46" s="705"/>
    </row>
    <row r="47" spans="2:66" s="733" customFormat="1" hidden="1" x14ac:dyDescent="0.25">
      <c r="B47" s="724"/>
      <c r="C47" s="725" t="s">
        <v>213</v>
      </c>
      <c r="D47" s="726"/>
      <c r="E47" s="727"/>
      <c r="F47" s="728"/>
      <c r="G47" s="729">
        <f>SUM(G41:G46)</f>
        <v>3538216</v>
      </c>
      <c r="H47" s="730"/>
      <c r="I47" s="731"/>
      <c r="J47" s="732"/>
      <c r="K47" s="711"/>
      <c r="L47" s="709"/>
      <c r="M47" s="709"/>
      <c r="N47" s="709"/>
      <c r="O47" s="709"/>
      <c r="P47" s="709"/>
      <c r="Q47" s="710"/>
      <c r="R47" s="711"/>
      <c r="S47" s="709"/>
      <c r="T47" s="709"/>
      <c r="U47" s="709"/>
      <c r="V47" s="709"/>
      <c r="W47" s="709"/>
      <c r="X47" s="710"/>
      <c r="Y47" s="711"/>
      <c r="Z47" s="709"/>
      <c r="AA47" s="709"/>
      <c r="AB47" s="709"/>
      <c r="AC47" s="709"/>
      <c r="AD47" s="709"/>
      <c r="AE47" s="710"/>
      <c r="AF47" s="711"/>
      <c r="AG47" s="709"/>
      <c r="AH47" s="709"/>
      <c r="AI47" s="709"/>
      <c r="AJ47" s="709"/>
      <c r="AK47" s="709"/>
      <c r="AL47" s="710"/>
      <c r="AM47" s="711"/>
      <c r="AN47" s="709"/>
      <c r="AO47" s="709"/>
      <c r="AP47" s="709"/>
      <c r="AQ47" s="709"/>
      <c r="AR47" s="709"/>
      <c r="AS47" s="710"/>
      <c r="AT47" s="711"/>
      <c r="AU47" s="709"/>
      <c r="AV47" s="709"/>
      <c r="AW47" s="709"/>
      <c r="AX47" s="709"/>
      <c r="AY47" s="709"/>
      <c r="AZ47" s="710"/>
      <c r="BA47" s="711"/>
      <c r="BB47" s="709"/>
      <c r="BC47" s="709"/>
      <c r="BD47" s="709"/>
      <c r="BE47" s="709"/>
      <c r="BF47" s="709"/>
      <c r="BG47" s="710"/>
      <c r="BH47" s="711"/>
      <c r="BI47" s="709"/>
      <c r="BJ47" s="709"/>
      <c r="BK47" s="709"/>
      <c r="BL47" s="709"/>
      <c r="BM47" s="709"/>
      <c r="BN47" s="710"/>
    </row>
    <row r="48" spans="2:66" s="693" customFormat="1" x14ac:dyDescent="0.25">
      <c r="B48" s="684">
        <v>9</v>
      </c>
      <c r="C48" s="685" t="s">
        <v>618</v>
      </c>
      <c r="D48" s="686"/>
      <c r="E48" s="687"/>
      <c r="F48" s="708"/>
      <c r="G48" s="708"/>
      <c r="H48" s="688"/>
      <c r="I48" s="688"/>
      <c r="J48" s="689"/>
      <c r="K48" s="706"/>
      <c r="L48" s="703"/>
      <c r="M48" s="703"/>
      <c r="N48" s="703"/>
      <c r="O48" s="703"/>
      <c r="P48" s="703"/>
      <c r="Q48" s="705"/>
      <c r="R48" s="706"/>
      <c r="S48" s="703"/>
      <c r="T48" s="703"/>
      <c r="U48" s="703"/>
      <c r="V48" s="703"/>
      <c r="W48" s="703"/>
      <c r="X48" s="705"/>
      <c r="Y48" s="706"/>
      <c r="Z48" s="703"/>
      <c r="AA48" s="703"/>
      <c r="AB48" s="703"/>
      <c r="AC48" s="703"/>
      <c r="AD48" s="703"/>
      <c r="AE48" s="705"/>
      <c r="AF48" s="706"/>
      <c r="AG48" s="703"/>
      <c r="AH48" s="703"/>
      <c r="AI48" s="703"/>
      <c r="AJ48" s="703"/>
      <c r="AK48" s="703"/>
      <c r="AL48" s="705"/>
      <c r="AM48" s="706"/>
      <c r="AN48" s="703"/>
      <c r="AO48" s="703"/>
      <c r="AP48" s="703"/>
      <c r="AQ48" s="703"/>
      <c r="AR48" s="703"/>
      <c r="AS48" s="705"/>
      <c r="AT48" s="706"/>
      <c r="AU48" s="703"/>
      <c r="AV48" s="703"/>
      <c r="AW48" s="703"/>
      <c r="AX48" s="703"/>
      <c r="AY48" s="703"/>
      <c r="AZ48" s="705"/>
      <c r="BA48" s="706"/>
      <c r="BB48" s="703"/>
      <c r="BC48" s="703"/>
      <c r="BD48" s="703"/>
      <c r="BE48" s="703"/>
      <c r="BF48" s="703"/>
      <c r="BG48" s="705"/>
      <c r="BH48" s="706"/>
      <c r="BI48" s="703"/>
      <c r="BJ48" s="703"/>
      <c r="BK48" s="703"/>
      <c r="BL48" s="703"/>
      <c r="BM48" s="703"/>
      <c r="BN48" s="705"/>
    </row>
    <row r="49" spans="2:66" s="693" customFormat="1" ht="28.5" x14ac:dyDescent="0.2">
      <c r="B49" s="694">
        <v>9.1</v>
      </c>
      <c r="C49" s="695" t="s">
        <v>620</v>
      </c>
      <c r="D49" s="696" t="s">
        <v>1</v>
      </c>
      <c r="E49" s="712">
        <v>65.601500000000001</v>
      </c>
      <c r="F49" s="697">
        <v>65796</v>
      </c>
      <c r="G49" s="699">
        <f t="shared" si="12"/>
        <v>4316316</v>
      </c>
      <c r="H49" s="700">
        <v>44879</v>
      </c>
      <c r="I49" s="701">
        <v>2</v>
      </c>
      <c r="J49" s="702">
        <f t="shared" si="11"/>
        <v>44881</v>
      </c>
      <c r="K49" s="706"/>
      <c r="L49" s="703"/>
      <c r="M49" s="703"/>
      <c r="N49" s="703"/>
      <c r="O49" s="703"/>
      <c r="P49" s="703"/>
      <c r="Q49" s="705"/>
      <c r="R49" s="706"/>
      <c r="S49" s="703"/>
      <c r="T49" s="703"/>
      <c r="U49" s="703"/>
      <c r="V49" s="703"/>
      <c r="W49" s="703"/>
      <c r="X49" s="705"/>
      <c r="Y49" s="706"/>
      <c r="Z49" s="703"/>
      <c r="AA49" s="703"/>
      <c r="AB49" s="703"/>
      <c r="AC49" s="703"/>
      <c r="AD49" s="703"/>
      <c r="AE49" s="705"/>
      <c r="AF49" s="706"/>
      <c r="AG49" s="703"/>
      <c r="AH49" s="703"/>
      <c r="AI49" s="703"/>
      <c r="AJ49" s="703"/>
      <c r="AK49" s="703"/>
      <c r="AL49" s="705"/>
      <c r="AM49" s="706"/>
      <c r="AN49" s="703"/>
      <c r="AO49" s="703"/>
      <c r="AP49" s="703"/>
      <c r="AQ49" s="703"/>
      <c r="AR49" s="703"/>
      <c r="AS49" s="705"/>
      <c r="AT49" s="706"/>
      <c r="AU49" s="703"/>
      <c r="AV49" s="703"/>
      <c r="AW49" s="703"/>
      <c r="AX49" s="703"/>
      <c r="AY49" s="703"/>
      <c r="AZ49" s="705"/>
      <c r="BA49" s="706"/>
      <c r="BB49" s="703"/>
      <c r="BC49" s="703"/>
      <c r="BD49" s="703"/>
      <c r="BE49" s="703"/>
      <c r="BF49" s="703"/>
      <c r="BG49" s="705"/>
      <c r="BH49" s="706"/>
      <c r="BI49" s="703"/>
      <c r="BJ49" s="703"/>
      <c r="BK49" s="703"/>
      <c r="BL49" s="703"/>
      <c r="BM49" s="703"/>
      <c r="BN49" s="705"/>
    </row>
    <row r="50" spans="2:66" s="693" customFormat="1" ht="42.75" x14ac:dyDescent="0.2">
      <c r="B50" s="694">
        <v>9.1999999999999993</v>
      </c>
      <c r="C50" s="695" t="s">
        <v>637</v>
      </c>
      <c r="D50" s="696" t="s">
        <v>38</v>
      </c>
      <c r="E50" s="712">
        <v>56.699999999999996</v>
      </c>
      <c r="F50" s="697">
        <v>51198</v>
      </c>
      <c r="G50" s="699">
        <f t="shared" si="12"/>
        <v>2902927</v>
      </c>
      <c r="H50" s="700">
        <v>44881</v>
      </c>
      <c r="I50" s="701">
        <v>3</v>
      </c>
      <c r="J50" s="702">
        <f t="shared" si="11"/>
        <v>44884</v>
      </c>
      <c r="K50" s="706"/>
      <c r="L50" s="703"/>
      <c r="M50" s="703"/>
      <c r="N50" s="703"/>
      <c r="O50" s="703"/>
      <c r="P50" s="703"/>
      <c r="Q50" s="705"/>
      <c r="R50" s="706"/>
      <c r="S50" s="703"/>
      <c r="T50" s="703"/>
      <c r="U50" s="703"/>
      <c r="V50" s="703"/>
      <c r="W50" s="703"/>
      <c r="X50" s="705"/>
      <c r="Y50" s="706"/>
      <c r="Z50" s="703"/>
      <c r="AA50" s="703"/>
      <c r="AB50" s="703"/>
      <c r="AC50" s="703"/>
      <c r="AD50" s="703"/>
      <c r="AE50" s="705"/>
      <c r="AF50" s="706"/>
      <c r="AG50" s="703"/>
      <c r="AH50" s="703"/>
      <c r="AI50" s="703"/>
      <c r="AJ50" s="703"/>
      <c r="AK50" s="703"/>
      <c r="AL50" s="705"/>
      <c r="AM50" s="706"/>
      <c r="AN50" s="703"/>
      <c r="AO50" s="703"/>
      <c r="AP50" s="703"/>
      <c r="AQ50" s="703"/>
      <c r="AR50" s="703"/>
      <c r="AS50" s="705"/>
      <c r="AT50" s="706"/>
      <c r="AU50" s="703"/>
      <c r="AV50" s="703"/>
      <c r="AW50" s="703"/>
      <c r="AX50" s="703"/>
      <c r="AY50" s="703"/>
      <c r="AZ50" s="705"/>
      <c r="BA50" s="706"/>
      <c r="BB50" s="703"/>
      <c r="BC50" s="703"/>
      <c r="BD50" s="703"/>
      <c r="BE50" s="703"/>
      <c r="BF50" s="703"/>
      <c r="BG50" s="705"/>
      <c r="BH50" s="706"/>
      <c r="BI50" s="703"/>
      <c r="BJ50" s="703"/>
      <c r="BK50" s="703"/>
      <c r="BL50" s="703"/>
      <c r="BM50" s="703"/>
      <c r="BN50" s="705"/>
    </row>
    <row r="51" spans="2:66" s="693" customFormat="1" ht="43.5" thickBot="1" x14ac:dyDescent="0.25">
      <c r="B51" s="694">
        <v>9.3000000000000007</v>
      </c>
      <c r="C51" s="695" t="s">
        <v>649</v>
      </c>
      <c r="D51" s="696" t="s">
        <v>38</v>
      </c>
      <c r="E51" s="712">
        <v>13.2</v>
      </c>
      <c r="F51" s="697">
        <v>110998</v>
      </c>
      <c r="G51" s="699">
        <f t="shared" si="12"/>
        <v>1465174</v>
      </c>
      <c r="H51" s="700">
        <v>44883</v>
      </c>
      <c r="I51" s="701">
        <v>1</v>
      </c>
      <c r="J51" s="702">
        <f t="shared" si="11"/>
        <v>44884</v>
      </c>
      <c r="K51" s="734"/>
      <c r="L51" s="735"/>
      <c r="M51" s="735"/>
      <c r="N51" s="735"/>
      <c r="O51" s="735"/>
      <c r="P51" s="735"/>
      <c r="Q51" s="736"/>
      <c r="R51" s="734"/>
      <c r="S51" s="735"/>
      <c r="T51" s="735"/>
      <c r="U51" s="735"/>
      <c r="V51" s="735"/>
      <c r="W51" s="735"/>
      <c r="X51" s="736"/>
      <c r="Y51" s="734"/>
      <c r="Z51" s="735"/>
      <c r="AA51" s="735"/>
      <c r="AB51" s="735"/>
      <c r="AC51" s="735"/>
      <c r="AD51" s="735"/>
      <c r="AE51" s="736"/>
      <c r="AF51" s="734"/>
      <c r="AG51" s="735"/>
      <c r="AH51" s="735"/>
      <c r="AI51" s="735"/>
      <c r="AJ51" s="735"/>
      <c r="AK51" s="735"/>
      <c r="AL51" s="736"/>
      <c r="AM51" s="734"/>
      <c r="AN51" s="735"/>
      <c r="AO51" s="735"/>
      <c r="AP51" s="735"/>
      <c r="AQ51" s="735"/>
      <c r="AR51" s="735"/>
      <c r="AS51" s="736"/>
      <c r="AT51" s="734"/>
      <c r="AU51" s="735"/>
      <c r="AV51" s="735"/>
      <c r="AW51" s="735"/>
      <c r="AX51" s="735"/>
      <c r="AY51" s="735"/>
      <c r="AZ51" s="736"/>
      <c r="BA51" s="734"/>
      <c r="BB51" s="735"/>
      <c r="BC51" s="735"/>
      <c r="BD51" s="735"/>
      <c r="BE51" s="735"/>
      <c r="BF51" s="735"/>
      <c r="BG51" s="736"/>
      <c r="BH51" s="734"/>
      <c r="BI51" s="735"/>
      <c r="BJ51" s="735"/>
      <c r="BK51" s="735"/>
      <c r="BL51" s="735"/>
      <c r="BM51" s="735"/>
      <c r="BN51" s="736"/>
    </row>
    <row r="52" spans="2:66" x14ac:dyDescent="0.25">
      <c r="E52" s="740"/>
    </row>
  </sheetData>
  <mergeCells count="12">
    <mergeCell ref="BH7:BN7"/>
    <mergeCell ref="B6:J7"/>
    <mergeCell ref="B8:C8"/>
    <mergeCell ref="K6:AL6"/>
    <mergeCell ref="AM6:BN6"/>
    <mergeCell ref="K7:Q7"/>
    <mergeCell ref="R7:X7"/>
    <mergeCell ref="Y7:AE7"/>
    <mergeCell ref="AF7:AL7"/>
    <mergeCell ref="AM7:AS7"/>
    <mergeCell ref="AT7:AZ7"/>
    <mergeCell ref="BA7:BG7"/>
  </mergeCells>
  <conditionalFormatting sqref="K10:BN51">
    <cfRule type="expression" dxfId="0" priority="1">
      <formula>AND(K$8&gt;=$H10,$J10&gt;K$8)</formula>
    </cfRule>
  </conditionalFormatting>
  <pageMargins left="0.70866141732283472" right="0.70866141732283472" top="0.74803149606299213" bottom="0.74803149606299213" header="0.31496062992125984" footer="0.31496062992125984"/>
  <pageSetup paperSize="190" scale="36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55"/>
  <sheetViews>
    <sheetView topLeftCell="A19" workbookViewId="0">
      <selection activeCell="M15" sqref="M15"/>
    </sheetView>
  </sheetViews>
  <sheetFormatPr baseColWidth="10" defaultRowHeight="12.75" x14ac:dyDescent="0.2"/>
  <cols>
    <col min="1" max="1" width="2" style="206" customWidth="1"/>
    <col min="2" max="2" width="6.5703125" style="321" customWidth="1"/>
    <col min="3" max="3" width="33.42578125" style="324" customWidth="1"/>
    <col min="4" max="4" width="8.5703125" style="206" customWidth="1"/>
    <col min="5" max="5" width="7.5703125" style="206" customWidth="1"/>
    <col min="6" max="6" width="8.85546875" style="206" customWidth="1"/>
    <col min="7" max="7" width="17.42578125" style="206" customWidth="1"/>
    <col min="8" max="8" width="13.140625" style="206" customWidth="1"/>
    <col min="9" max="9" width="16.7109375" style="308" customWidth="1"/>
    <col min="10" max="10" width="21.42578125" style="308" customWidth="1"/>
    <col min="11" max="11" width="11" style="206" customWidth="1"/>
    <col min="12" max="12" width="4.85546875" style="204" customWidth="1"/>
    <col min="13" max="13" width="16.85546875" style="205" customWidth="1"/>
    <col min="14" max="14" width="12.85546875" style="206" customWidth="1"/>
    <col min="15" max="15" width="12.5703125" style="206" bestFit="1" customWidth="1"/>
    <col min="16" max="253" width="11.42578125" style="206"/>
    <col min="254" max="254" width="2" style="206" customWidth="1"/>
    <col min="255" max="255" width="4.5703125" style="206" bestFit="1" customWidth="1"/>
    <col min="256" max="256" width="31.42578125" style="206" customWidth="1"/>
    <col min="257" max="257" width="8.5703125" style="206" customWidth="1"/>
    <col min="258" max="258" width="6.7109375" style="206" bestFit="1" customWidth="1"/>
    <col min="259" max="259" width="8.140625" style="206" bestFit="1" customWidth="1"/>
    <col min="260" max="260" width="12.7109375" style="206" customWidth="1"/>
    <col min="261" max="261" width="12.85546875" style="206" customWidth="1"/>
    <col min="262" max="263" width="14.7109375" style="206" customWidth="1"/>
    <col min="264" max="264" width="8.140625" style="206" customWidth="1"/>
    <col min="265" max="265" width="21.7109375" style="206" customWidth="1"/>
    <col min="266" max="266" width="18.42578125" style="206" customWidth="1"/>
    <col min="267" max="509" width="11.42578125" style="206"/>
    <col min="510" max="510" width="2" style="206" customWidth="1"/>
    <col min="511" max="511" width="4.5703125" style="206" bestFit="1" customWidth="1"/>
    <col min="512" max="512" width="31.42578125" style="206" customWidth="1"/>
    <col min="513" max="513" width="8.5703125" style="206" customWidth="1"/>
    <col min="514" max="514" width="6.7109375" style="206" bestFit="1" customWidth="1"/>
    <col min="515" max="515" width="8.140625" style="206" bestFit="1" customWidth="1"/>
    <col min="516" max="516" width="12.7109375" style="206" customWidth="1"/>
    <col min="517" max="517" width="12.85546875" style="206" customWidth="1"/>
    <col min="518" max="519" width="14.7109375" style="206" customWidth="1"/>
    <col min="520" max="520" width="8.140625" style="206" customWidth="1"/>
    <col min="521" max="521" width="21.7109375" style="206" customWidth="1"/>
    <col min="522" max="522" width="18.42578125" style="206" customWidth="1"/>
    <col min="523" max="765" width="11.42578125" style="206"/>
    <col min="766" max="766" width="2" style="206" customWidth="1"/>
    <col min="767" max="767" width="4.5703125" style="206" bestFit="1" customWidth="1"/>
    <col min="768" max="768" width="31.42578125" style="206" customWidth="1"/>
    <col min="769" max="769" width="8.5703125" style="206" customWidth="1"/>
    <col min="770" max="770" width="6.7109375" style="206" bestFit="1" customWidth="1"/>
    <col min="771" max="771" width="8.140625" style="206" bestFit="1" customWidth="1"/>
    <col min="772" max="772" width="12.7109375" style="206" customWidth="1"/>
    <col min="773" max="773" width="12.85546875" style="206" customWidth="1"/>
    <col min="774" max="775" width="14.7109375" style="206" customWidth="1"/>
    <col min="776" max="776" width="8.140625" style="206" customWidth="1"/>
    <col min="777" max="777" width="21.7109375" style="206" customWidth="1"/>
    <col min="778" max="778" width="18.42578125" style="206" customWidth="1"/>
    <col min="779" max="1021" width="11.42578125" style="206"/>
    <col min="1022" max="1022" width="2" style="206" customWidth="1"/>
    <col min="1023" max="1023" width="4.5703125" style="206" bestFit="1" customWidth="1"/>
    <col min="1024" max="1024" width="31.42578125" style="206" customWidth="1"/>
    <col min="1025" max="1025" width="8.5703125" style="206" customWidth="1"/>
    <col min="1026" max="1026" width="6.7109375" style="206" bestFit="1" customWidth="1"/>
    <col min="1027" max="1027" width="8.140625" style="206" bestFit="1" customWidth="1"/>
    <col min="1028" max="1028" width="12.7109375" style="206" customWidth="1"/>
    <col min="1029" max="1029" width="12.85546875" style="206" customWidth="1"/>
    <col min="1030" max="1031" width="14.7109375" style="206" customWidth="1"/>
    <col min="1032" max="1032" width="8.140625" style="206" customWidth="1"/>
    <col min="1033" max="1033" width="21.7109375" style="206" customWidth="1"/>
    <col min="1034" max="1034" width="18.42578125" style="206" customWidth="1"/>
    <col min="1035" max="1277" width="11.42578125" style="206"/>
    <col min="1278" max="1278" width="2" style="206" customWidth="1"/>
    <col min="1279" max="1279" width="4.5703125" style="206" bestFit="1" customWidth="1"/>
    <col min="1280" max="1280" width="31.42578125" style="206" customWidth="1"/>
    <col min="1281" max="1281" width="8.5703125" style="206" customWidth="1"/>
    <col min="1282" max="1282" width="6.7109375" style="206" bestFit="1" customWidth="1"/>
    <col min="1283" max="1283" width="8.140625" style="206" bestFit="1" customWidth="1"/>
    <col min="1284" max="1284" width="12.7109375" style="206" customWidth="1"/>
    <col min="1285" max="1285" width="12.85546875" style="206" customWidth="1"/>
    <col min="1286" max="1287" width="14.7109375" style="206" customWidth="1"/>
    <col min="1288" max="1288" width="8.140625" style="206" customWidth="1"/>
    <col min="1289" max="1289" width="21.7109375" style="206" customWidth="1"/>
    <col min="1290" max="1290" width="18.42578125" style="206" customWidth="1"/>
    <col min="1291" max="1533" width="11.42578125" style="206"/>
    <col min="1534" max="1534" width="2" style="206" customWidth="1"/>
    <col min="1535" max="1535" width="4.5703125" style="206" bestFit="1" customWidth="1"/>
    <col min="1536" max="1536" width="31.42578125" style="206" customWidth="1"/>
    <col min="1537" max="1537" width="8.5703125" style="206" customWidth="1"/>
    <col min="1538" max="1538" width="6.7109375" style="206" bestFit="1" customWidth="1"/>
    <col min="1539" max="1539" width="8.140625" style="206" bestFit="1" customWidth="1"/>
    <col min="1540" max="1540" width="12.7109375" style="206" customWidth="1"/>
    <col min="1541" max="1541" width="12.85546875" style="206" customWidth="1"/>
    <col min="1542" max="1543" width="14.7109375" style="206" customWidth="1"/>
    <col min="1544" max="1544" width="8.140625" style="206" customWidth="1"/>
    <col min="1545" max="1545" width="21.7109375" style="206" customWidth="1"/>
    <col min="1546" max="1546" width="18.42578125" style="206" customWidth="1"/>
    <col min="1547" max="1789" width="11.42578125" style="206"/>
    <col min="1790" max="1790" width="2" style="206" customWidth="1"/>
    <col min="1791" max="1791" width="4.5703125" style="206" bestFit="1" customWidth="1"/>
    <col min="1792" max="1792" width="31.42578125" style="206" customWidth="1"/>
    <col min="1793" max="1793" width="8.5703125" style="206" customWidth="1"/>
    <col min="1794" max="1794" width="6.7109375" style="206" bestFit="1" customWidth="1"/>
    <col min="1795" max="1795" width="8.140625" style="206" bestFit="1" customWidth="1"/>
    <col min="1796" max="1796" width="12.7109375" style="206" customWidth="1"/>
    <col min="1797" max="1797" width="12.85546875" style="206" customWidth="1"/>
    <col min="1798" max="1799" width="14.7109375" style="206" customWidth="1"/>
    <col min="1800" max="1800" width="8.140625" style="206" customWidth="1"/>
    <col min="1801" max="1801" width="21.7109375" style="206" customWidth="1"/>
    <col min="1802" max="1802" width="18.42578125" style="206" customWidth="1"/>
    <col min="1803" max="2045" width="11.42578125" style="206"/>
    <col min="2046" max="2046" width="2" style="206" customWidth="1"/>
    <col min="2047" max="2047" width="4.5703125" style="206" bestFit="1" customWidth="1"/>
    <col min="2048" max="2048" width="31.42578125" style="206" customWidth="1"/>
    <col min="2049" max="2049" width="8.5703125" style="206" customWidth="1"/>
    <col min="2050" max="2050" width="6.7109375" style="206" bestFit="1" customWidth="1"/>
    <col min="2051" max="2051" width="8.140625" style="206" bestFit="1" customWidth="1"/>
    <col min="2052" max="2052" width="12.7109375" style="206" customWidth="1"/>
    <col min="2053" max="2053" width="12.85546875" style="206" customWidth="1"/>
    <col min="2054" max="2055" width="14.7109375" style="206" customWidth="1"/>
    <col min="2056" max="2056" width="8.140625" style="206" customWidth="1"/>
    <col min="2057" max="2057" width="21.7109375" style="206" customWidth="1"/>
    <col min="2058" max="2058" width="18.42578125" style="206" customWidth="1"/>
    <col min="2059" max="2301" width="11.42578125" style="206"/>
    <col min="2302" max="2302" width="2" style="206" customWidth="1"/>
    <col min="2303" max="2303" width="4.5703125" style="206" bestFit="1" customWidth="1"/>
    <col min="2304" max="2304" width="31.42578125" style="206" customWidth="1"/>
    <col min="2305" max="2305" width="8.5703125" style="206" customWidth="1"/>
    <col min="2306" max="2306" width="6.7109375" style="206" bestFit="1" customWidth="1"/>
    <col min="2307" max="2307" width="8.140625" style="206" bestFit="1" customWidth="1"/>
    <col min="2308" max="2308" width="12.7109375" style="206" customWidth="1"/>
    <col min="2309" max="2309" width="12.85546875" style="206" customWidth="1"/>
    <col min="2310" max="2311" width="14.7109375" style="206" customWidth="1"/>
    <col min="2312" max="2312" width="8.140625" style="206" customWidth="1"/>
    <col min="2313" max="2313" width="21.7109375" style="206" customWidth="1"/>
    <col min="2314" max="2314" width="18.42578125" style="206" customWidth="1"/>
    <col min="2315" max="2557" width="11.42578125" style="206"/>
    <col min="2558" max="2558" width="2" style="206" customWidth="1"/>
    <col min="2559" max="2559" width="4.5703125" style="206" bestFit="1" customWidth="1"/>
    <col min="2560" max="2560" width="31.42578125" style="206" customWidth="1"/>
    <col min="2561" max="2561" width="8.5703125" style="206" customWidth="1"/>
    <col min="2562" max="2562" width="6.7109375" style="206" bestFit="1" customWidth="1"/>
    <col min="2563" max="2563" width="8.140625" style="206" bestFit="1" customWidth="1"/>
    <col min="2564" max="2564" width="12.7109375" style="206" customWidth="1"/>
    <col min="2565" max="2565" width="12.85546875" style="206" customWidth="1"/>
    <col min="2566" max="2567" width="14.7109375" style="206" customWidth="1"/>
    <col min="2568" max="2568" width="8.140625" style="206" customWidth="1"/>
    <col min="2569" max="2569" width="21.7109375" style="206" customWidth="1"/>
    <col min="2570" max="2570" width="18.42578125" style="206" customWidth="1"/>
    <col min="2571" max="2813" width="11.42578125" style="206"/>
    <col min="2814" max="2814" width="2" style="206" customWidth="1"/>
    <col min="2815" max="2815" width="4.5703125" style="206" bestFit="1" customWidth="1"/>
    <col min="2816" max="2816" width="31.42578125" style="206" customWidth="1"/>
    <col min="2817" max="2817" width="8.5703125" style="206" customWidth="1"/>
    <col min="2818" max="2818" width="6.7109375" style="206" bestFit="1" customWidth="1"/>
    <col min="2819" max="2819" width="8.140625" style="206" bestFit="1" customWidth="1"/>
    <col min="2820" max="2820" width="12.7109375" style="206" customWidth="1"/>
    <col min="2821" max="2821" width="12.85546875" style="206" customWidth="1"/>
    <col min="2822" max="2823" width="14.7109375" style="206" customWidth="1"/>
    <col min="2824" max="2824" width="8.140625" style="206" customWidth="1"/>
    <col min="2825" max="2825" width="21.7109375" style="206" customWidth="1"/>
    <col min="2826" max="2826" width="18.42578125" style="206" customWidth="1"/>
    <col min="2827" max="3069" width="11.42578125" style="206"/>
    <col min="3070" max="3070" width="2" style="206" customWidth="1"/>
    <col min="3071" max="3071" width="4.5703125" style="206" bestFit="1" customWidth="1"/>
    <col min="3072" max="3072" width="31.42578125" style="206" customWidth="1"/>
    <col min="3073" max="3073" width="8.5703125" style="206" customWidth="1"/>
    <col min="3074" max="3074" width="6.7109375" style="206" bestFit="1" customWidth="1"/>
    <col min="3075" max="3075" width="8.140625" style="206" bestFit="1" customWidth="1"/>
    <col min="3076" max="3076" width="12.7109375" style="206" customWidth="1"/>
    <col min="3077" max="3077" width="12.85546875" style="206" customWidth="1"/>
    <col min="3078" max="3079" width="14.7109375" style="206" customWidth="1"/>
    <col min="3080" max="3080" width="8.140625" style="206" customWidth="1"/>
    <col min="3081" max="3081" width="21.7109375" style="206" customWidth="1"/>
    <col min="3082" max="3082" width="18.42578125" style="206" customWidth="1"/>
    <col min="3083" max="3325" width="11.42578125" style="206"/>
    <col min="3326" max="3326" width="2" style="206" customWidth="1"/>
    <col min="3327" max="3327" width="4.5703125" style="206" bestFit="1" customWidth="1"/>
    <col min="3328" max="3328" width="31.42578125" style="206" customWidth="1"/>
    <col min="3329" max="3329" width="8.5703125" style="206" customWidth="1"/>
    <col min="3330" max="3330" width="6.7109375" style="206" bestFit="1" customWidth="1"/>
    <col min="3331" max="3331" width="8.140625" style="206" bestFit="1" customWidth="1"/>
    <col min="3332" max="3332" width="12.7109375" style="206" customWidth="1"/>
    <col min="3333" max="3333" width="12.85546875" style="206" customWidth="1"/>
    <col min="3334" max="3335" width="14.7109375" style="206" customWidth="1"/>
    <col min="3336" max="3336" width="8.140625" style="206" customWidth="1"/>
    <col min="3337" max="3337" width="21.7109375" style="206" customWidth="1"/>
    <col min="3338" max="3338" width="18.42578125" style="206" customWidth="1"/>
    <col min="3339" max="3581" width="11.42578125" style="206"/>
    <col min="3582" max="3582" width="2" style="206" customWidth="1"/>
    <col min="3583" max="3583" width="4.5703125" style="206" bestFit="1" customWidth="1"/>
    <col min="3584" max="3584" width="31.42578125" style="206" customWidth="1"/>
    <col min="3585" max="3585" width="8.5703125" style="206" customWidth="1"/>
    <col min="3586" max="3586" width="6.7109375" style="206" bestFit="1" customWidth="1"/>
    <col min="3587" max="3587" width="8.140625" style="206" bestFit="1" customWidth="1"/>
    <col min="3588" max="3588" width="12.7109375" style="206" customWidth="1"/>
    <col min="3589" max="3589" width="12.85546875" style="206" customWidth="1"/>
    <col min="3590" max="3591" width="14.7109375" style="206" customWidth="1"/>
    <col min="3592" max="3592" width="8.140625" style="206" customWidth="1"/>
    <col min="3593" max="3593" width="21.7109375" style="206" customWidth="1"/>
    <col min="3594" max="3594" width="18.42578125" style="206" customWidth="1"/>
    <col min="3595" max="3837" width="11.42578125" style="206"/>
    <col min="3838" max="3838" width="2" style="206" customWidth="1"/>
    <col min="3839" max="3839" width="4.5703125" style="206" bestFit="1" customWidth="1"/>
    <col min="3840" max="3840" width="31.42578125" style="206" customWidth="1"/>
    <col min="3841" max="3841" width="8.5703125" style="206" customWidth="1"/>
    <col min="3842" max="3842" width="6.7109375" style="206" bestFit="1" customWidth="1"/>
    <col min="3843" max="3843" width="8.140625" style="206" bestFit="1" customWidth="1"/>
    <col min="3844" max="3844" width="12.7109375" style="206" customWidth="1"/>
    <col min="3845" max="3845" width="12.85546875" style="206" customWidth="1"/>
    <col min="3846" max="3847" width="14.7109375" style="206" customWidth="1"/>
    <col min="3848" max="3848" width="8.140625" style="206" customWidth="1"/>
    <col min="3849" max="3849" width="21.7109375" style="206" customWidth="1"/>
    <col min="3850" max="3850" width="18.42578125" style="206" customWidth="1"/>
    <col min="3851" max="4093" width="11.42578125" style="206"/>
    <col min="4094" max="4094" width="2" style="206" customWidth="1"/>
    <col min="4095" max="4095" width="4.5703125" style="206" bestFit="1" customWidth="1"/>
    <col min="4096" max="4096" width="31.42578125" style="206" customWidth="1"/>
    <col min="4097" max="4097" width="8.5703125" style="206" customWidth="1"/>
    <col min="4098" max="4098" width="6.7109375" style="206" bestFit="1" customWidth="1"/>
    <col min="4099" max="4099" width="8.140625" style="206" bestFit="1" customWidth="1"/>
    <col min="4100" max="4100" width="12.7109375" style="206" customWidth="1"/>
    <col min="4101" max="4101" width="12.85546875" style="206" customWidth="1"/>
    <col min="4102" max="4103" width="14.7109375" style="206" customWidth="1"/>
    <col min="4104" max="4104" width="8.140625" style="206" customWidth="1"/>
    <col min="4105" max="4105" width="21.7109375" style="206" customWidth="1"/>
    <col min="4106" max="4106" width="18.42578125" style="206" customWidth="1"/>
    <col min="4107" max="4349" width="11.42578125" style="206"/>
    <col min="4350" max="4350" width="2" style="206" customWidth="1"/>
    <col min="4351" max="4351" width="4.5703125" style="206" bestFit="1" customWidth="1"/>
    <col min="4352" max="4352" width="31.42578125" style="206" customWidth="1"/>
    <col min="4353" max="4353" width="8.5703125" style="206" customWidth="1"/>
    <col min="4354" max="4354" width="6.7109375" style="206" bestFit="1" customWidth="1"/>
    <col min="4355" max="4355" width="8.140625" style="206" bestFit="1" customWidth="1"/>
    <col min="4356" max="4356" width="12.7109375" style="206" customWidth="1"/>
    <col min="4357" max="4357" width="12.85546875" style="206" customWidth="1"/>
    <col min="4358" max="4359" width="14.7109375" style="206" customWidth="1"/>
    <col min="4360" max="4360" width="8.140625" style="206" customWidth="1"/>
    <col min="4361" max="4361" width="21.7109375" style="206" customWidth="1"/>
    <col min="4362" max="4362" width="18.42578125" style="206" customWidth="1"/>
    <col min="4363" max="4605" width="11.42578125" style="206"/>
    <col min="4606" max="4606" width="2" style="206" customWidth="1"/>
    <col min="4607" max="4607" width="4.5703125" style="206" bestFit="1" customWidth="1"/>
    <col min="4608" max="4608" width="31.42578125" style="206" customWidth="1"/>
    <col min="4609" max="4609" width="8.5703125" style="206" customWidth="1"/>
    <col min="4610" max="4610" width="6.7109375" style="206" bestFit="1" customWidth="1"/>
    <col min="4611" max="4611" width="8.140625" style="206" bestFit="1" customWidth="1"/>
    <col min="4612" max="4612" width="12.7109375" style="206" customWidth="1"/>
    <col min="4613" max="4613" width="12.85546875" style="206" customWidth="1"/>
    <col min="4614" max="4615" width="14.7109375" style="206" customWidth="1"/>
    <col min="4616" max="4616" width="8.140625" style="206" customWidth="1"/>
    <col min="4617" max="4617" width="21.7109375" style="206" customWidth="1"/>
    <col min="4618" max="4618" width="18.42578125" style="206" customWidth="1"/>
    <col min="4619" max="4861" width="11.42578125" style="206"/>
    <col min="4862" max="4862" width="2" style="206" customWidth="1"/>
    <col min="4863" max="4863" width="4.5703125" style="206" bestFit="1" customWidth="1"/>
    <col min="4864" max="4864" width="31.42578125" style="206" customWidth="1"/>
    <col min="4865" max="4865" width="8.5703125" style="206" customWidth="1"/>
    <col min="4866" max="4866" width="6.7109375" style="206" bestFit="1" customWidth="1"/>
    <col min="4867" max="4867" width="8.140625" style="206" bestFit="1" customWidth="1"/>
    <col min="4868" max="4868" width="12.7109375" style="206" customWidth="1"/>
    <col min="4869" max="4869" width="12.85546875" style="206" customWidth="1"/>
    <col min="4870" max="4871" width="14.7109375" style="206" customWidth="1"/>
    <col min="4872" max="4872" width="8.140625" style="206" customWidth="1"/>
    <col min="4873" max="4873" width="21.7109375" style="206" customWidth="1"/>
    <col min="4874" max="4874" width="18.42578125" style="206" customWidth="1"/>
    <col min="4875" max="5117" width="11.42578125" style="206"/>
    <col min="5118" max="5118" width="2" style="206" customWidth="1"/>
    <col min="5119" max="5119" width="4.5703125" style="206" bestFit="1" customWidth="1"/>
    <col min="5120" max="5120" width="31.42578125" style="206" customWidth="1"/>
    <col min="5121" max="5121" width="8.5703125" style="206" customWidth="1"/>
    <col min="5122" max="5122" width="6.7109375" style="206" bestFit="1" customWidth="1"/>
    <col min="5123" max="5123" width="8.140625" style="206" bestFit="1" customWidth="1"/>
    <col min="5124" max="5124" width="12.7109375" style="206" customWidth="1"/>
    <col min="5125" max="5125" width="12.85546875" style="206" customWidth="1"/>
    <col min="5126" max="5127" width="14.7109375" style="206" customWidth="1"/>
    <col min="5128" max="5128" width="8.140625" style="206" customWidth="1"/>
    <col min="5129" max="5129" width="21.7109375" style="206" customWidth="1"/>
    <col min="5130" max="5130" width="18.42578125" style="206" customWidth="1"/>
    <col min="5131" max="5373" width="11.42578125" style="206"/>
    <col min="5374" max="5374" width="2" style="206" customWidth="1"/>
    <col min="5375" max="5375" width="4.5703125" style="206" bestFit="1" customWidth="1"/>
    <col min="5376" max="5376" width="31.42578125" style="206" customWidth="1"/>
    <col min="5377" max="5377" width="8.5703125" style="206" customWidth="1"/>
    <col min="5378" max="5378" width="6.7109375" style="206" bestFit="1" customWidth="1"/>
    <col min="5379" max="5379" width="8.140625" style="206" bestFit="1" customWidth="1"/>
    <col min="5380" max="5380" width="12.7109375" style="206" customWidth="1"/>
    <col min="5381" max="5381" width="12.85546875" style="206" customWidth="1"/>
    <col min="5382" max="5383" width="14.7109375" style="206" customWidth="1"/>
    <col min="5384" max="5384" width="8.140625" style="206" customWidth="1"/>
    <col min="5385" max="5385" width="21.7109375" style="206" customWidth="1"/>
    <col min="5386" max="5386" width="18.42578125" style="206" customWidth="1"/>
    <col min="5387" max="5629" width="11.42578125" style="206"/>
    <col min="5630" max="5630" width="2" style="206" customWidth="1"/>
    <col min="5631" max="5631" width="4.5703125" style="206" bestFit="1" customWidth="1"/>
    <col min="5632" max="5632" width="31.42578125" style="206" customWidth="1"/>
    <col min="5633" max="5633" width="8.5703125" style="206" customWidth="1"/>
    <col min="5634" max="5634" width="6.7109375" style="206" bestFit="1" customWidth="1"/>
    <col min="5635" max="5635" width="8.140625" style="206" bestFit="1" customWidth="1"/>
    <col min="5636" max="5636" width="12.7109375" style="206" customWidth="1"/>
    <col min="5637" max="5637" width="12.85546875" style="206" customWidth="1"/>
    <col min="5638" max="5639" width="14.7109375" style="206" customWidth="1"/>
    <col min="5640" max="5640" width="8.140625" style="206" customWidth="1"/>
    <col min="5641" max="5641" width="21.7109375" style="206" customWidth="1"/>
    <col min="5642" max="5642" width="18.42578125" style="206" customWidth="1"/>
    <col min="5643" max="5885" width="11.42578125" style="206"/>
    <col min="5886" max="5886" width="2" style="206" customWidth="1"/>
    <col min="5887" max="5887" width="4.5703125" style="206" bestFit="1" customWidth="1"/>
    <col min="5888" max="5888" width="31.42578125" style="206" customWidth="1"/>
    <col min="5889" max="5889" width="8.5703125" style="206" customWidth="1"/>
    <col min="5890" max="5890" width="6.7109375" style="206" bestFit="1" customWidth="1"/>
    <col min="5891" max="5891" width="8.140625" style="206" bestFit="1" customWidth="1"/>
    <col min="5892" max="5892" width="12.7109375" style="206" customWidth="1"/>
    <col min="5893" max="5893" width="12.85546875" style="206" customWidth="1"/>
    <col min="5894" max="5895" width="14.7109375" style="206" customWidth="1"/>
    <col min="5896" max="5896" width="8.140625" style="206" customWidth="1"/>
    <col min="5897" max="5897" width="21.7109375" style="206" customWidth="1"/>
    <col min="5898" max="5898" width="18.42578125" style="206" customWidth="1"/>
    <col min="5899" max="6141" width="11.42578125" style="206"/>
    <col min="6142" max="6142" width="2" style="206" customWidth="1"/>
    <col min="6143" max="6143" width="4.5703125" style="206" bestFit="1" customWidth="1"/>
    <col min="6144" max="6144" width="31.42578125" style="206" customWidth="1"/>
    <col min="6145" max="6145" width="8.5703125" style="206" customWidth="1"/>
    <col min="6146" max="6146" width="6.7109375" style="206" bestFit="1" customWidth="1"/>
    <col min="6147" max="6147" width="8.140625" style="206" bestFit="1" customWidth="1"/>
    <col min="6148" max="6148" width="12.7109375" style="206" customWidth="1"/>
    <col min="6149" max="6149" width="12.85546875" style="206" customWidth="1"/>
    <col min="6150" max="6151" width="14.7109375" style="206" customWidth="1"/>
    <col min="6152" max="6152" width="8.140625" style="206" customWidth="1"/>
    <col min="6153" max="6153" width="21.7109375" style="206" customWidth="1"/>
    <col min="6154" max="6154" width="18.42578125" style="206" customWidth="1"/>
    <col min="6155" max="6397" width="11.42578125" style="206"/>
    <col min="6398" max="6398" width="2" style="206" customWidth="1"/>
    <col min="6399" max="6399" width="4.5703125" style="206" bestFit="1" customWidth="1"/>
    <col min="6400" max="6400" width="31.42578125" style="206" customWidth="1"/>
    <col min="6401" max="6401" width="8.5703125" style="206" customWidth="1"/>
    <col min="6402" max="6402" width="6.7109375" style="206" bestFit="1" customWidth="1"/>
    <col min="6403" max="6403" width="8.140625" style="206" bestFit="1" customWidth="1"/>
    <col min="6404" max="6404" width="12.7109375" style="206" customWidth="1"/>
    <col min="6405" max="6405" width="12.85546875" style="206" customWidth="1"/>
    <col min="6406" max="6407" width="14.7109375" style="206" customWidth="1"/>
    <col min="6408" max="6408" width="8.140625" style="206" customWidth="1"/>
    <col min="6409" max="6409" width="21.7109375" style="206" customWidth="1"/>
    <col min="6410" max="6410" width="18.42578125" style="206" customWidth="1"/>
    <col min="6411" max="6653" width="11.42578125" style="206"/>
    <col min="6654" max="6654" width="2" style="206" customWidth="1"/>
    <col min="6655" max="6655" width="4.5703125" style="206" bestFit="1" customWidth="1"/>
    <col min="6656" max="6656" width="31.42578125" style="206" customWidth="1"/>
    <col min="6657" max="6657" width="8.5703125" style="206" customWidth="1"/>
    <col min="6658" max="6658" width="6.7109375" style="206" bestFit="1" customWidth="1"/>
    <col min="6659" max="6659" width="8.140625" style="206" bestFit="1" customWidth="1"/>
    <col min="6660" max="6660" width="12.7109375" style="206" customWidth="1"/>
    <col min="6661" max="6661" width="12.85546875" style="206" customWidth="1"/>
    <col min="6662" max="6663" width="14.7109375" style="206" customWidth="1"/>
    <col min="6664" max="6664" width="8.140625" style="206" customWidth="1"/>
    <col min="6665" max="6665" width="21.7109375" style="206" customWidth="1"/>
    <col min="6666" max="6666" width="18.42578125" style="206" customWidth="1"/>
    <col min="6667" max="6909" width="11.42578125" style="206"/>
    <col min="6910" max="6910" width="2" style="206" customWidth="1"/>
    <col min="6911" max="6911" width="4.5703125" style="206" bestFit="1" customWidth="1"/>
    <col min="6912" max="6912" width="31.42578125" style="206" customWidth="1"/>
    <col min="6913" max="6913" width="8.5703125" style="206" customWidth="1"/>
    <col min="6914" max="6914" width="6.7109375" style="206" bestFit="1" customWidth="1"/>
    <col min="6915" max="6915" width="8.140625" style="206" bestFit="1" customWidth="1"/>
    <col min="6916" max="6916" width="12.7109375" style="206" customWidth="1"/>
    <col min="6917" max="6917" width="12.85546875" style="206" customWidth="1"/>
    <col min="6918" max="6919" width="14.7109375" style="206" customWidth="1"/>
    <col min="6920" max="6920" width="8.140625" style="206" customWidth="1"/>
    <col min="6921" max="6921" width="21.7109375" style="206" customWidth="1"/>
    <col min="6922" max="6922" width="18.42578125" style="206" customWidth="1"/>
    <col min="6923" max="7165" width="11.42578125" style="206"/>
    <col min="7166" max="7166" width="2" style="206" customWidth="1"/>
    <col min="7167" max="7167" width="4.5703125" style="206" bestFit="1" customWidth="1"/>
    <col min="7168" max="7168" width="31.42578125" style="206" customWidth="1"/>
    <col min="7169" max="7169" width="8.5703125" style="206" customWidth="1"/>
    <col min="7170" max="7170" width="6.7109375" style="206" bestFit="1" customWidth="1"/>
    <col min="7171" max="7171" width="8.140625" style="206" bestFit="1" customWidth="1"/>
    <col min="7172" max="7172" width="12.7109375" style="206" customWidth="1"/>
    <col min="7173" max="7173" width="12.85546875" style="206" customWidth="1"/>
    <col min="7174" max="7175" width="14.7109375" style="206" customWidth="1"/>
    <col min="7176" max="7176" width="8.140625" style="206" customWidth="1"/>
    <col min="7177" max="7177" width="21.7109375" style="206" customWidth="1"/>
    <col min="7178" max="7178" width="18.42578125" style="206" customWidth="1"/>
    <col min="7179" max="7421" width="11.42578125" style="206"/>
    <col min="7422" max="7422" width="2" style="206" customWidth="1"/>
    <col min="7423" max="7423" width="4.5703125" style="206" bestFit="1" customWidth="1"/>
    <col min="7424" max="7424" width="31.42578125" style="206" customWidth="1"/>
    <col min="7425" max="7425" width="8.5703125" style="206" customWidth="1"/>
    <col min="7426" max="7426" width="6.7109375" style="206" bestFit="1" customWidth="1"/>
    <col min="7427" max="7427" width="8.140625" style="206" bestFit="1" customWidth="1"/>
    <col min="7428" max="7428" width="12.7109375" style="206" customWidth="1"/>
    <col min="7429" max="7429" width="12.85546875" style="206" customWidth="1"/>
    <col min="7430" max="7431" width="14.7109375" style="206" customWidth="1"/>
    <col min="7432" max="7432" width="8.140625" style="206" customWidth="1"/>
    <col min="7433" max="7433" width="21.7109375" style="206" customWidth="1"/>
    <col min="7434" max="7434" width="18.42578125" style="206" customWidth="1"/>
    <col min="7435" max="7677" width="11.42578125" style="206"/>
    <col min="7678" max="7678" width="2" style="206" customWidth="1"/>
    <col min="7679" max="7679" width="4.5703125" style="206" bestFit="1" customWidth="1"/>
    <col min="7680" max="7680" width="31.42578125" style="206" customWidth="1"/>
    <col min="7681" max="7681" width="8.5703125" style="206" customWidth="1"/>
    <col min="7682" max="7682" width="6.7109375" style="206" bestFit="1" customWidth="1"/>
    <col min="7683" max="7683" width="8.140625" style="206" bestFit="1" customWidth="1"/>
    <col min="7684" max="7684" width="12.7109375" style="206" customWidth="1"/>
    <col min="7685" max="7685" width="12.85546875" style="206" customWidth="1"/>
    <col min="7686" max="7687" width="14.7109375" style="206" customWidth="1"/>
    <col min="7688" max="7688" width="8.140625" style="206" customWidth="1"/>
    <col min="7689" max="7689" width="21.7109375" style="206" customWidth="1"/>
    <col min="7690" max="7690" width="18.42578125" style="206" customWidth="1"/>
    <col min="7691" max="7933" width="11.42578125" style="206"/>
    <col min="7934" max="7934" width="2" style="206" customWidth="1"/>
    <col min="7935" max="7935" width="4.5703125" style="206" bestFit="1" customWidth="1"/>
    <col min="7936" max="7936" width="31.42578125" style="206" customWidth="1"/>
    <col min="7937" max="7937" width="8.5703125" style="206" customWidth="1"/>
    <col min="7938" max="7938" width="6.7109375" style="206" bestFit="1" customWidth="1"/>
    <col min="7939" max="7939" width="8.140625" style="206" bestFit="1" customWidth="1"/>
    <col min="7940" max="7940" width="12.7109375" style="206" customWidth="1"/>
    <col min="7941" max="7941" width="12.85546875" style="206" customWidth="1"/>
    <col min="7942" max="7943" width="14.7109375" style="206" customWidth="1"/>
    <col min="7944" max="7944" width="8.140625" style="206" customWidth="1"/>
    <col min="7945" max="7945" width="21.7109375" style="206" customWidth="1"/>
    <col min="7946" max="7946" width="18.42578125" style="206" customWidth="1"/>
    <col min="7947" max="8189" width="11.42578125" style="206"/>
    <col min="8190" max="8190" width="2" style="206" customWidth="1"/>
    <col min="8191" max="8191" width="4.5703125" style="206" bestFit="1" customWidth="1"/>
    <col min="8192" max="8192" width="31.42578125" style="206" customWidth="1"/>
    <col min="8193" max="8193" width="8.5703125" style="206" customWidth="1"/>
    <col min="8194" max="8194" width="6.7109375" style="206" bestFit="1" customWidth="1"/>
    <col min="8195" max="8195" width="8.140625" style="206" bestFit="1" customWidth="1"/>
    <col min="8196" max="8196" width="12.7109375" style="206" customWidth="1"/>
    <col min="8197" max="8197" width="12.85546875" style="206" customWidth="1"/>
    <col min="8198" max="8199" width="14.7109375" style="206" customWidth="1"/>
    <col min="8200" max="8200" width="8.140625" style="206" customWidth="1"/>
    <col min="8201" max="8201" width="21.7109375" style="206" customWidth="1"/>
    <col min="8202" max="8202" width="18.42578125" style="206" customWidth="1"/>
    <col min="8203" max="8445" width="11.42578125" style="206"/>
    <col min="8446" max="8446" width="2" style="206" customWidth="1"/>
    <col min="8447" max="8447" width="4.5703125" style="206" bestFit="1" customWidth="1"/>
    <col min="8448" max="8448" width="31.42578125" style="206" customWidth="1"/>
    <col min="8449" max="8449" width="8.5703125" style="206" customWidth="1"/>
    <col min="8450" max="8450" width="6.7109375" style="206" bestFit="1" customWidth="1"/>
    <col min="8451" max="8451" width="8.140625" style="206" bestFit="1" customWidth="1"/>
    <col min="8452" max="8452" width="12.7109375" style="206" customWidth="1"/>
    <col min="8453" max="8453" width="12.85546875" style="206" customWidth="1"/>
    <col min="8454" max="8455" width="14.7109375" style="206" customWidth="1"/>
    <col min="8456" max="8456" width="8.140625" style="206" customWidth="1"/>
    <col min="8457" max="8457" width="21.7109375" style="206" customWidth="1"/>
    <col min="8458" max="8458" width="18.42578125" style="206" customWidth="1"/>
    <col min="8459" max="8701" width="11.42578125" style="206"/>
    <col min="8702" max="8702" width="2" style="206" customWidth="1"/>
    <col min="8703" max="8703" width="4.5703125" style="206" bestFit="1" customWidth="1"/>
    <col min="8704" max="8704" width="31.42578125" style="206" customWidth="1"/>
    <col min="8705" max="8705" width="8.5703125" style="206" customWidth="1"/>
    <col min="8706" max="8706" width="6.7109375" style="206" bestFit="1" customWidth="1"/>
    <col min="8707" max="8707" width="8.140625" style="206" bestFit="1" customWidth="1"/>
    <col min="8708" max="8708" width="12.7109375" style="206" customWidth="1"/>
    <col min="8709" max="8709" width="12.85546875" style="206" customWidth="1"/>
    <col min="8710" max="8711" width="14.7109375" style="206" customWidth="1"/>
    <col min="8712" max="8712" width="8.140625" style="206" customWidth="1"/>
    <col min="8713" max="8713" width="21.7109375" style="206" customWidth="1"/>
    <col min="8714" max="8714" width="18.42578125" style="206" customWidth="1"/>
    <col min="8715" max="8957" width="11.42578125" style="206"/>
    <col min="8958" max="8958" width="2" style="206" customWidth="1"/>
    <col min="8959" max="8959" width="4.5703125" style="206" bestFit="1" customWidth="1"/>
    <col min="8960" max="8960" width="31.42578125" style="206" customWidth="1"/>
    <col min="8961" max="8961" width="8.5703125" style="206" customWidth="1"/>
    <col min="8962" max="8962" width="6.7109375" style="206" bestFit="1" customWidth="1"/>
    <col min="8963" max="8963" width="8.140625" style="206" bestFit="1" customWidth="1"/>
    <col min="8964" max="8964" width="12.7109375" style="206" customWidth="1"/>
    <col min="8965" max="8965" width="12.85546875" style="206" customWidth="1"/>
    <col min="8966" max="8967" width="14.7109375" style="206" customWidth="1"/>
    <col min="8968" max="8968" width="8.140625" style="206" customWidth="1"/>
    <col min="8969" max="8969" width="21.7109375" style="206" customWidth="1"/>
    <col min="8970" max="8970" width="18.42578125" style="206" customWidth="1"/>
    <col min="8971" max="9213" width="11.42578125" style="206"/>
    <col min="9214" max="9214" width="2" style="206" customWidth="1"/>
    <col min="9215" max="9215" width="4.5703125" style="206" bestFit="1" customWidth="1"/>
    <col min="9216" max="9216" width="31.42578125" style="206" customWidth="1"/>
    <col min="9217" max="9217" width="8.5703125" style="206" customWidth="1"/>
    <col min="9218" max="9218" width="6.7109375" style="206" bestFit="1" customWidth="1"/>
    <col min="9219" max="9219" width="8.140625" style="206" bestFit="1" customWidth="1"/>
    <col min="9220" max="9220" width="12.7109375" style="206" customWidth="1"/>
    <col min="9221" max="9221" width="12.85546875" style="206" customWidth="1"/>
    <col min="9222" max="9223" width="14.7109375" style="206" customWidth="1"/>
    <col min="9224" max="9224" width="8.140625" style="206" customWidth="1"/>
    <col min="9225" max="9225" width="21.7109375" style="206" customWidth="1"/>
    <col min="9226" max="9226" width="18.42578125" style="206" customWidth="1"/>
    <col min="9227" max="9469" width="11.42578125" style="206"/>
    <col min="9470" max="9470" width="2" style="206" customWidth="1"/>
    <col min="9471" max="9471" width="4.5703125" style="206" bestFit="1" customWidth="1"/>
    <col min="9472" max="9472" width="31.42578125" style="206" customWidth="1"/>
    <col min="9473" max="9473" width="8.5703125" style="206" customWidth="1"/>
    <col min="9474" max="9474" width="6.7109375" style="206" bestFit="1" customWidth="1"/>
    <col min="9475" max="9475" width="8.140625" style="206" bestFit="1" customWidth="1"/>
    <col min="9476" max="9476" width="12.7109375" style="206" customWidth="1"/>
    <col min="9477" max="9477" width="12.85546875" style="206" customWidth="1"/>
    <col min="9478" max="9479" width="14.7109375" style="206" customWidth="1"/>
    <col min="9480" max="9480" width="8.140625" style="206" customWidth="1"/>
    <col min="9481" max="9481" width="21.7109375" style="206" customWidth="1"/>
    <col min="9482" max="9482" width="18.42578125" style="206" customWidth="1"/>
    <col min="9483" max="9725" width="11.42578125" style="206"/>
    <col min="9726" max="9726" width="2" style="206" customWidth="1"/>
    <col min="9727" max="9727" width="4.5703125" style="206" bestFit="1" customWidth="1"/>
    <col min="9728" max="9728" width="31.42578125" style="206" customWidth="1"/>
    <col min="9729" max="9729" width="8.5703125" style="206" customWidth="1"/>
    <col min="9730" max="9730" width="6.7109375" style="206" bestFit="1" customWidth="1"/>
    <col min="9731" max="9731" width="8.140625" style="206" bestFit="1" customWidth="1"/>
    <col min="9732" max="9732" width="12.7109375" style="206" customWidth="1"/>
    <col min="9733" max="9733" width="12.85546875" style="206" customWidth="1"/>
    <col min="9734" max="9735" width="14.7109375" style="206" customWidth="1"/>
    <col min="9736" max="9736" width="8.140625" style="206" customWidth="1"/>
    <col min="9737" max="9737" width="21.7109375" style="206" customWidth="1"/>
    <col min="9738" max="9738" width="18.42578125" style="206" customWidth="1"/>
    <col min="9739" max="9981" width="11.42578125" style="206"/>
    <col min="9982" max="9982" width="2" style="206" customWidth="1"/>
    <col min="9983" max="9983" width="4.5703125" style="206" bestFit="1" customWidth="1"/>
    <col min="9984" max="9984" width="31.42578125" style="206" customWidth="1"/>
    <col min="9985" max="9985" width="8.5703125" style="206" customWidth="1"/>
    <col min="9986" max="9986" width="6.7109375" style="206" bestFit="1" customWidth="1"/>
    <col min="9987" max="9987" width="8.140625" style="206" bestFit="1" customWidth="1"/>
    <col min="9988" max="9988" width="12.7109375" style="206" customWidth="1"/>
    <col min="9989" max="9989" width="12.85546875" style="206" customWidth="1"/>
    <col min="9990" max="9991" width="14.7109375" style="206" customWidth="1"/>
    <col min="9992" max="9992" width="8.140625" style="206" customWidth="1"/>
    <col min="9993" max="9993" width="21.7109375" style="206" customWidth="1"/>
    <col min="9994" max="9994" width="18.42578125" style="206" customWidth="1"/>
    <col min="9995" max="10237" width="11.42578125" style="206"/>
    <col min="10238" max="10238" width="2" style="206" customWidth="1"/>
    <col min="10239" max="10239" width="4.5703125" style="206" bestFit="1" customWidth="1"/>
    <col min="10240" max="10240" width="31.42578125" style="206" customWidth="1"/>
    <col min="10241" max="10241" width="8.5703125" style="206" customWidth="1"/>
    <col min="10242" max="10242" width="6.7109375" style="206" bestFit="1" customWidth="1"/>
    <col min="10243" max="10243" width="8.140625" style="206" bestFit="1" customWidth="1"/>
    <col min="10244" max="10244" width="12.7109375" style="206" customWidth="1"/>
    <col min="10245" max="10245" width="12.85546875" style="206" customWidth="1"/>
    <col min="10246" max="10247" width="14.7109375" style="206" customWidth="1"/>
    <col min="10248" max="10248" width="8.140625" style="206" customWidth="1"/>
    <col min="10249" max="10249" width="21.7109375" style="206" customWidth="1"/>
    <col min="10250" max="10250" width="18.42578125" style="206" customWidth="1"/>
    <col min="10251" max="10493" width="11.42578125" style="206"/>
    <col min="10494" max="10494" width="2" style="206" customWidth="1"/>
    <col min="10495" max="10495" width="4.5703125" style="206" bestFit="1" customWidth="1"/>
    <col min="10496" max="10496" width="31.42578125" style="206" customWidth="1"/>
    <col min="10497" max="10497" width="8.5703125" style="206" customWidth="1"/>
    <col min="10498" max="10498" width="6.7109375" style="206" bestFit="1" customWidth="1"/>
    <col min="10499" max="10499" width="8.140625" style="206" bestFit="1" customWidth="1"/>
    <col min="10500" max="10500" width="12.7109375" style="206" customWidth="1"/>
    <col min="10501" max="10501" width="12.85546875" style="206" customWidth="1"/>
    <col min="10502" max="10503" width="14.7109375" style="206" customWidth="1"/>
    <col min="10504" max="10504" width="8.140625" style="206" customWidth="1"/>
    <col min="10505" max="10505" width="21.7109375" style="206" customWidth="1"/>
    <col min="10506" max="10506" width="18.42578125" style="206" customWidth="1"/>
    <col min="10507" max="10749" width="11.42578125" style="206"/>
    <col min="10750" max="10750" width="2" style="206" customWidth="1"/>
    <col min="10751" max="10751" width="4.5703125" style="206" bestFit="1" customWidth="1"/>
    <col min="10752" max="10752" width="31.42578125" style="206" customWidth="1"/>
    <col min="10753" max="10753" width="8.5703125" style="206" customWidth="1"/>
    <col min="10754" max="10754" width="6.7109375" style="206" bestFit="1" customWidth="1"/>
    <col min="10755" max="10755" width="8.140625" style="206" bestFit="1" customWidth="1"/>
    <col min="10756" max="10756" width="12.7109375" style="206" customWidth="1"/>
    <col min="10757" max="10757" width="12.85546875" style="206" customWidth="1"/>
    <col min="10758" max="10759" width="14.7109375" style="206" customWidth="1"/>
    <col min="10760" max="10760" width="8.140625" style="206" customWidth="1"/>
    <col min="10761" max="10761" width="21.7109375" style="206" customWidth="1"/>
    <col min="10762" max="10762" width="18.42578125" style="206" customWidth="1"/>
    <col min="10763" max="11005" width="11.42578125" style="206"/>
    <col min="11006" max="11006" width="2" style="206" customWidth="1"/>
    <col min="11007" max="11007" width="4.5703125" style="206" bestFit="1" customWidth="1"/>
    <col min="11008" max="11008" width="31.42578125" style="206" customWidth="1"/>
    <col min="11009" max="11009" width="8.5703125" style="206" customWidth="1"/>
    <col min="11010" max="11010" width="6.7109375" style="206" bestFit="1" customWidth="1"/>
    <col min="11011" max="11011" width="8.140625" style="206" bestFit="1" customWidth="1"/>
    <col min="11012" max="11012" width="12.7109375" style="206" customWidth="1"/>
    <col min="11013" max="11013" width="12.85546875" style="206" customWidth="1"/>
    <col min="11014" max="11015" width="14.7109375" style="206" customWidth="1"/>
    <col min="11016" max="11016" width="8.140625" style="206" customWidth="1"/>
    <col min="11017" max="11017" width="21.7109375" style="206" customWidth="1"/>
    <col min="11018" max="11018" width="18.42578125" style="206" customWidth="1"/>
    <col min="11019" max="11261" width="11.42578125" style="206"/>
    <col min="11262" max="11262" width="2" style="206" customWidth="1"/>
    <col min="11263" max="11263" width="4.5703125" style="206" bestFit="1" customWidth="1"/>
    <col min="11264" max="11264" width="31.42578125" style="206" customWidth="1"/>
    <col min="11265" max="11265" width="8.5703125" style="206" customWidth="1"/>
    <col min="11266" max="11266" width="6.7109375" style="206" bestFit="1" customWidth="1"/>
    <col min="11267" max="11267" width="8.140625" style="206" bestFit="1" customWidth="1"/>
    <col min="11268" max="11268" width="12.7109375" style="206" customWidth="1"/>
    <col min="11269" max="11269" width="12.85546875" style="206" customWidth="1"/>
    <col min="11270" max="11271" width="14.7109375" style="206" customWidth="1"/>
    <col min="11272" max="11272" width="8.140625" style="206" customWidth="1"/>
    <col min="11273" max="11273" width="21.7109375" style="206" customWidth="1"/>
    <col min="11274" max="11274" width="18.42578125" style="206" customWidth="1"/>
    <col min="11275" max="11517" width="11.42578125" style="206"/>
    <col min="11518" max="11518" width="2" style="206" customWidth="1"/>
    <col min="11519" max="11519" width="4.5703125" style="206" bestFit="1" customWidth="1"/>
    <col min="11520" max="11520" width="31.42578125" style="206" customWidth="1"/>
    <col min="11521" max="11521" width="8.5703125" style="206" customWidth="1"/>
    <col min="11522" max="11522" width="6.7109375" style="206" bestFit="1" customWidth="1"/>
    <col min="11523" max="11523" width="8.140625" style="206" bestFit="1" customWidth="1"/>
    <col min="11524" max="11524" width="12.7109375" style="206" customWidth="1"/>
    <col min="11525" max="11525" width="12.85546875" style="206" customWidth="1"/>
    <col min="11526" max="11527" width="14.7109375" style="206" customWidth="1"/>
    <col min="11528" max="11528" width="8.140625" style="206" customWidth="1"/>
    <col min="11529" max="11529" width="21.7109375" style="206" customWidth="1"/>
    <col min="11530" max="11530" width="18.42578125" style="206" customWidth="1"/>
    <col min="11531" max="11773" width="11.42578125" style="206"/>
    <col min="11774" max="11774" width="2" style="206" customWidth="1"/>
    <col min="11775" max="11775" width="4.5703125" style="206" bestFit="1" customWidth="1"/>
    <col min="11776" max="11776" width="31.42578125" style="206" customWidth="1"/>
    <col min="11777" max="11777" width="8.5703125" style="206" customWidth="1"/>
    <col min="11778" max="11778" width="6.7109375" style="206" bestFit="1" customWidth="1"/>
    <col min="11779" max="11779" width="8.140625" style="206" bestFit="1" customWidth="1"/>
    <col min="11780" max="11780" width="12.7109375" style="206" customWidth="1"/>
    <col min="11781" max="11781" width="12.85546875" style="206" customWidth="1"/>
    <col min="11782" max="11783" width="14.7109375" style="206" customWidth="1"/>
    <col min="11784" max="11784" width="8.140625" style="206" customWidth="1"/>
    <col min="11785" max="11785" width="21.7109375" style="206" customWidth="1"/>
    <col min="11786" max="11786" width="18.42578125" style="206" customWidth="1"/>
    <col min="11787" max="12029" width="11.42578125" style="206"/>
    <col min="12030" max="12030" width="2" style="206" customWidth="1"/>
    <col min="12031" max="12031" width="4.5703125" style="206" bestFit="1" customWidth="1"/>
    <col min="12032" max="12032" width="31.42578125" style="206" customWidth="1"/>
    <col min="12033" max="12033" width="8.5703125" style="206" customWidth="1"/>
    <col min="12034" max="12034" width="6.7109375" style="206" bestFit="1" customWidth="1"/>
    <col min="12035" max="12035" width="8.140625" style="206" bestFit="1" customWidth="1"/>
    <col min="12036" max="12036" width="12.7109375" style="206" customWidth="1"/>
    <col min="12037" max="12037" width="12.85546875" style="206" customWidth="1"/>
    <col min="12038" max="12039" width="14.7109375" style="206" customWidth="1"/>
    <col min="12040" max="12040" width="8.140625" style="206" customWidth="1"/>
    <col min="12041" max="12041" width="21.7109375" style="206" customWidth="1"/>
    <col min="12042" max="12042" width="18.42578125" style="206" customWidth="1"/>
    <col min="12043" max="12285" width="11.42578125" style="206"/>
    <col min="12286" max="12286" width="2" style="206" customWidth="1"/>
    <col min="12287" max="12287" width="4.5703125" style="206" bestFit="1" customWidth="1"/>
    <col min="12288" max="12288" width="31.42578125" style="206" customWidth="1"/>
    <col min="12289" max="12289" width="8.5703125" style="206" customWidth="1"/>
    <col min="12290" max="12290" width="6.7109375" style="206" bestFit="1" customWidth="1"/>
    <col min="12291" max="12291" width="8.140625" style="206" bestFit="1" customWidth="1"/>
    <col min="12292" max="12292" width="12.7109375" style="206" customWidth="1"/>
    <col min="12293" max="12293" width="12.85546875" style="206" customWidth="1"/>
    <col min="12294" max="12295" width="14.7109375" style="206" customWidth="1"/>
    <col min="12296" max="12296" width="8.140625" style="206" customWidth="1"/>
    <col min="12297" max="12297" width="21.7109375" style="206" customWidth="1"/>
    <col min="12298" max="12298" width="18.42578125" style="206" customWidth="1"/>
    <col min="12299" max="12541" width="11.42578125" style="206"/>
    <col min="12542" max="12542" width="2" style="206" customWidth="1"/>
    <col min="12543" max="12543" width="4.5703125" style="206" bestFit="1" customWidth="1"/>
    <col min="12544" max="12544" width="31.42578125" style="206" customWidth="1"/>
    <col min="12545" max="12545" width="8.5703125" style="206" customWidth="1"/>
    <col min="12546" max="12546" width="6.7109375" style="206" bestFit="1" customWidth="1"/>
    <col min="12547" max="12547" width="8.140625" style="206" bestFit="1" customWidth="1"/>
    <col min="12548" max="12548" width="12.7109375" style="206" customWidth="1"/>
    <col min="12549" max="12549" width="12.85546875" style="206" customWidth="1"/>
    <col min="12550" max="12551" width="14.7109375" style="206" customWidth="1"/>
    <col min="12552" max="12552" width="8.140625" style="206" customWidth="1"/>
    <col min="12553" max="12553" width="21.7109375" style="206" customWidth="1"/>
    <col min="12554" max="12554" width="18.42578125" style="206" customWidth="1"/>
    <col min="12555" max="12797" width="11.42578125" style="206"/>
    <col min="12798" max="12798" width="2" style="206" customWidth="1"/>
    <col min="12799" max="12799" width="4.5703125" style="206" bestFit="1" customWidth="1"/>
    <col min="12800" max="12800" width="31.42578125" style="206" customWidth="1"/>
    <col min="12801" max="12801" width="8.5703125" style="206" customWidth="1"/>
    <col min="12802" max="12802" width="6.7109375" style="206" bestFit="1" customWidth="1"/>
    <col min="12803" max="12803" width="8.140625" style="206" bestFit="1" customWidth="1"/>
    <col min="12804" max="12804" width="12.7109375" style="206" customWidth="1"/>
    <col min="12805" max="12805" width="12.85546875" style="206" customWidth="1"/>
    <col min="12806" max="12807" width="14.7109375" style="206" customWidth="1"/>
    <col min="12808" max="12808" width="8.140625" style="206" customWidth="1"/>
    <col min="12809" max="12809" width="21.7109375" style="206" customWidth="1"/>
    <col min="12810" max="12810" width="18.42578125" style="206" customWidth="1"/>
    <col min="12811" max="13053" width="11.42578125" style="206"/>
    <col min="13054" max="13054" width="2" style="206" customWidth="1"/>
    <col min="13055" max="13055" width="4.5703125" style="206" bestFit="1" customWidth="1"/>
    <col min="13056" max="13056" width="31.42578125" style="206" customWidth="1"/>
    <col min="13057" max="13057" width="8.5703125" style="206" customWidth="1"/>
    <col min="13058" max="13058" width="6.7109375" style="206" bestFit="1" customWidth="1"/>
    <col min="13059" max="13059" width="8.140625" style="206" bestFit="1" customWidth="1"/>
    <col min="13060" max="13060" width="12.7109375" style="206" customWidth="1"/>
    <col min="13061" max="13061" width="12.85546875" style="206" customWidth="1"/>
    <col min="13062" max="13063" width="14.7109375" style="206" customWidth="1"/>
    <col min="13064" max="13064" width="8.140625" style="206" customWidth="1"/>
    <col min="13065" max="13065" width="21.7109375" style="206" customWidth="1"/>
    <col min="13066" max="13066" width="18.42578125" style="206" customWidth="1"/>
    <col min="13067" max="13309" width="11.42578125" style="206"/>
    <col min="13310" max="13310" width="2" style="206" customWidth="1"/>
    <col min="13311" max="13311" width="4.5703125" style="206" bestFit="1" customWidth="1"/>
    <col min="13312" max="13312" width="31.42578125" style="206" customWidth="1"/>
    <col min="13313" max="13313" width="8.5703125" style="206" customWidth="1"/>
    <col min="13314" max="13314" width="6.7109375" style="206" bestFit="1" customWidth="1"/>
    <col min="13315" max="13315" width="8.140625" style="206" bestFit="1" customWidth="1"/>
    <col min="13316" max="13316" width="12.7109375" style="206" customWidth="1"/>
    <col min="13317" max="13317" width="12.85546875" style="206" customWidth="1"/>
    <col min="13318" max="13319" width="14.7109375" style="206" customWidth="1"/>
    <col min="13320" max="13320" width="8.140625" style="206" customWidth="1"/>
    <col min="13321" max="13321" width="21.7109375" style="206" customWidth="1"/>
    <col min="13322" max="13322" width="18.42578125" style="206" customWidth="1"/>
    <col min="13323" max="13565" width="11.42578125" style="206"/>
    <col min="13566" max="13566" width="2" style="206" customWidth="1"/>
    <col min="13567" max="13567" width="4.5703125" style="206" bestFit="1" customWidth="1"/>
    <col min="13568" max="13568" width="31.42578125" style="206" customWidth="1"/>
    <col min="13569" max="13569" width="8.5703125" style="206" customWidth="1"/>
    <col min="13570" max="13570" width="6.7109375" style="206" bestFit="1" customWidth="1"/>
    <col min="13571" max="13571" width="8.140625" style="206" bestFit="1" customWidth="1"/>
    <col min="13572" max="13572" width="12.7109375" style="206" customWidth="1"/>
    <col min="13573" max="13573" width="12.85546875" style="206" customWidth="1"/>
    <col min="13574" max="13575" width="14.7109375" style="206" customWidth="1"/>
    <col min="13576" max="13576" width="8.140625" style="206" customWidth="1"/>
    <col min="13577" max="13577" width="21.7109375" style="206" customWidth="1"/>
    <col min="13578" max="13578" width="18.42578125" style="206" customWidth="1"/>
    <col min="13579" max="13821" width="11.42578125" style="206"/>
    <col min="13822" max="13822" width="2" style="206" customWidth="1"/>
    <col min="13823" max="13823" width="4.5703125" style="206" bestFit="1" customWidth="1"/>
    <col min="13824" max="13824" width="31.42578125" style="206" customWidth="1"/>
    <col min="13825" max="13825" width="8.5703125" style="206" customWidth="1"/>
    <col min="13826" max="13826" width="6.7109375" style="206" bestFit="1" customWidth="1"/>
    <col min="13827" max="13827" width="8.140625" style="206" bestFit="1" customWidth="1"/>
    <col min="13828" max="13828" width="12.7109375" style="206" customWidth="1"/>
    <col min="13829" max="13829" width="12.85546875" style="206" customWidth="1"/>
    <col min="13830" max="13831" width="14.7109375" style="206" customWidth="1"/>
    <col min="13832" max="13832" width="8.140625" style="206" customWidth="1"/>
    <col min="13833" max="13833" width="21.7109375" style="206" customWidth="1"/>
    <col min="13834" max="13834" width="18.42578125" style="206" customWidth="1"/>
    <col min="13835" max="14077" width="11.42578125" style="206"/>
    <col min="14078" max="14078" width="2" style="206" customWidth="1"/>
    <col min="14079" max="14079" width="4.5703125" style="206" bestFit="1" customWidth="1"/>
    <col min="14080" max="14080" width="31.42578125" style="206" customWidth="1"/>
    <col min="14081" max="14081" width="8.5703125" style="206" customWidth="1"/>
    <col min="14082" max="14082" width="6.7109375" style="206" bestFit="1" customWidth="1"/>
    <col min="14083" max="14083" width="8.140625" style="206" bestFit="1" customWidth="1"/>
    <col min="14084" max="14084" width="12.7109375" style="206" customWidth="1"/>
    <col min="14085" max="14085" width="12.85546875" style="206" customWidth="1"/>
    <col min="14086" max="14087" width="14.7109375" style="206" customWidth="1"/>
    <col min="14088" max="14088" width="8.140625" style="206" customWidth="1"/>
    <col min="14089" max="14089" width="21.7109375" style="206" customWidth="1"/>
    <col min="14090" max="14090" width="18.42578125" style="206" customWidth="1"/>
    <col min="14091" max="14333" width="11.42578125" style="206"/>
    <col min="14334" max="14334" width="2" style="206" customWidth="1"/>
    <col min="14335" max="14335" width="4.5703125" style="206" bestFit="1" customWidth="1"/>
    <col min="14336" max="14336" width="31.42578125" style="206" customWidth="1"/>
    <col min="14337" max="14337" width="8.5703125" style="206" customWidth="1"/>
    <col min="14338" max="14338" width="6.7109375" style="206" bestFit="1" customWidth="1"/>
    <col min="14339" max="14339" width="8.140625" style="206" bestFit="1" customWidth="1"/>
    <col min="14340" max="14340" width="12.7109375" style="206" customWidth="1"/>
    <col min="14341" max="14341" width="12.85546875" style="206" customWidth="1"/>
    <col min="14342" max="14343" width="14.7109375" style="206" customWidth="1"/>
    <col min="14344" max="14344" width="8.140625" style="206" customWidth="1"/>
    <col min="14345" max="14345" width="21.7109375" style="206" customWidth="1"/>
    <col min="14346" max="14346" width="18.42578125" style="206" customWidth="1"/>
    <col min="14347" max="14589" width="11.42578125" style="206"/>
    <col min="14590" max="14590" width="2" style="206" customWidth="1"/>
    <col min="14591" max="14591" width="4.5703125" style="206" bestFit="1" customWidth="1"/>
    <col min="14592" max="14592" width="31.42578125" style="206" customWidth="1"/>
    <col min="14593" max="14593" width="8.5703125" style="206" customWidth="1"/>
    <col min="14594" max="14594" width="6.7109375" style="206" bestFit="1" customWidth="1"/>
    <col min="14595" max="14595" width="8.140625" style="206" bestFit="1" customWidth="1"/>
    <col min="14596" max="14596" width="12.7109375" style="206" customWidth="1"/>
    <col min="14597" max="14597" width="12.85546875" style="206" customWidth="1"/>
    <col min="14598" max="14599" width="14.7109375" style="206" customWidth="1"/>
    <col min="14600" max="14600" width="8.140625" style="206" customWidth="1"/>
    <col min="14601" max="14601" width="21.7109375" style="206" customWidth="1"/>
    <col min="14602" max="14602" width="18.42578125" style="206" customWidth="1"/>
    <col min="14603" max="14845" width="11.42578125" style="206"/>
    <col min="14846" max="14846" width="2" style="206" customWidth="1"/>
    <col min="14847" max="14847" width="4.5703125" style="206" bestFit="1" customWidth="1"/>
    <col min="14848" max="14848" width="31.42578125" style="206" customWidth="1"/>
    <col min="14849" max="14849" width="8.5703125" style="206" customWidth="1"/>
    <col min="14850" max="14850" width="6.7109375" style="206" bestFit="1" customWidth="1"/>
    <col min="14851" max="14851" width="8.140625" style="206" bestFit="1" customWidth="1"/>
    <col min="14852" max="14852" width="12.7109375" style="206" customWidth="1"/>
    <col min="14853" max="14853" width="12.85546875" style="206" customWidth="1"/>
    <col min="14854" max="14855" width="14.7109375" style="206" customWidth="1"/>
    <col min="14856" max="14856" width="8.140625" style="206" customWidth="1"/>
    <col min="14857" max="14857" width="21.7109375" style="206" customWidth="1"/>
    <col min="14858" max="14858" width="18.42578125" style="206" customWidth="1"/>
    <col min="14859" max="15101" width="11.42578125" style="206"/>
    <col min="15102" max="15102" width="2" style="206" customWidth="1"/>
    <col min="15103" max="15103" width="4.5703125" style="206" bestFit="1" customWidth="1"/>
    <col min="15104" max="15104" width="31.42578125" style="206" customWidth="1"/>
    <col min="15105" max="15105" width="8.5703125" style="206" customWidth="1"/>
    <col min="15106" max="15106" width="6.7109375" style="206" bestFit="1" customWidth="1"/>
    <col min="15107" max="15107" width="8.140625" style="206" bestFit="1" customWidth="1"/>
    <col min="15108" max="15108" width="12.7109375" style="206" customWidth="1"/>
    <col min="15109" max="15109" width="12.85546875" style="206" customWidth="1"/>
    <col min="15110" max="15111" width="14.7109375" style="206" customWidth="1"/>
    <col min="15112" max="15112" width="8.140625" style="206" customWidth="1"/>
    <col min="15113" max="15113" width="21.7109375" style="206" customWidth="1"/>
    <col min="15114" max="15114" width="18.42578125" style="206" customWidth="1"/>
    <col min="15115" max="15357" width="11.42578125" style="206"/>
    <col min="15358" max="15358" width="2" style="206" customWidth="1"/>
    <col min="15359" max="15359" width="4.5703125" style="206" bestFit="1" customWidth="1"/>
    <col min="15360" max="15360" width="31.42578125" style="206" customWidth="1"/>
    <col min="15361" max="15361" width="8.5703125" style="206" customWidth="1"/>
    <col min="15362" max="15362" width="6.7109375" style="206" bestFit="1" customWidth="1"/>
    <col min="15363" max="15363" width="8.140625" style="206" bestFit="1" customWidth="1"/>
    <col min="15364" max="15364" width="12.7109375" style="206" customWidth="1"/>
    <col min="15365" max="15365" width="12.85546875" style="206" customWidth="1"/>
    <col min="15366" max="15367" width="14.7109375" style="206" customWidth="1"/>
    <col min="15368" max="15368" width="8.140625" style="206" customWidth="1"/>
    <col min="15369" max="15369" width="21.7109375" style="206" customWidth="1"/>
    <col min="15370" max="15370" width="18.42578125" style="206" customWidth="1"/>
    <col min="15371" max="15613" width="11.42578125" style="206"/>
    <col min="15614" max="15614" width="2" style="206" customWidth="1"/>
    <col min="15615" max="15615" width="4.5703125" style="206" bestFit="1" customWidth="1"/>
    <col min="15616" max="15616" width="31.42578125" style="206" customWidth="1"/>
    <col min="15617" max="15617" width="8.5703125" style="206" customWidth="1"/>
    <col min="15618" max="15618" width="6.7109375" style="206" bestFit="1" customWidth="1"/>
    <col min="15619" max="15619" width="8.140625" style="206" bestFit="1" customWidth="1"/>
    <col min="15620" max="15620" width="12.7109375" style="206" customWidth="1"/>
    <col min="15621" max="15621" width="12.85546875" style="206" customWidth="1"/>
    <col min="15622" max="15623" width="14.7109375" style="206" customWidth="1"/>
    <col min="15624" max="15624" width="8.140625" style="206" customWidth="1"/>
    <col min="15625" max="15625" width="21.7109375" style="206" customWidth="1"/>
    <col min="15626" max="15626" width="18.42578125" style="206" customWidth="1"/>
    <col min="15627" max="15869" width="11.42578125" style="206"/>
    <col min="15870" max="15870" width="2" style="206" customWidth="1"/>
    <col min="15871" max="15871" width="4.5703125" style="206" bestFit="1" customWidth="1"/>
    <col min="15872" max="15872" width="31.42578125" style="206" customWidth="1"/>
    <col min="15873" max="15873" width="8.5703125" style="206" customWidth="1"/>
    <col min="15874" max="15874" width="6.7109375" style="206" bestFit="1" customWidth="1"/>
    <col min="15875" max="15875" width="8.140625" style="206" bestFit="1" customWidth="1"/>
    <col min="15876" max="15876" width="12.7109375" style="206" customWidth="1"/>
    <col min="15877" max="15877" width="12.85546875" style="206" customWidth="1"/>
    <col min="15878" max="15879" width="14.7109375" style="206" customWidth="1"/>
    <col min="15880" max="15880" width="8.140625" style="206" customWidth="1"/>
    <col min="15881" max="15881" width="21.7109375" style="206" customWidth="1"/>
    <col min="15882" max="15882" width="18.42578125" style="206" customWidth="1"/>
    <col min="15883" max="16125" width="11.42578125" style="206"/>
    <col min="16126" max="16126" width="2" style="206" customWidth="1"/>
    <col min="16127" max="16127" width="4.5703125" style="206" bestFit="1" customWidth="1"/>
    <col min="16128" max="16128" width="31.42578125" style="206" customWidth="1"/>
    <col min="16129" max="16129" width="8.5703125" style="206" customWidth="1"/>
    <col min="16130" max="16130" width="6.7109375" style="206" bestFit="1" customWidth="1"/>
    <col min="16131" max="16131" width="8.140625" style="206" bestFit="1" customWidth="1"/>
    <col min="16132" max="16132" width="12.7109375" style="206" customWidth="1"/>
    <col min="16133" max="16133" width="12.85546875" style="206" customWidth="1"/>
    <col min="16134" max="16135" width="14.7109375" style="206" customWidth="1"/>
    <col min="16136" max="16136" width="8.140625" style="206" customWidth="1"/>
    <col min="16137" max="16137" width="21.7109375" style="206" customWidth="1"/>
    <col min="16138" max="16138" width="18.42578125" style="206" customWidth="1"/>
    <col min="16139" max="16381" width="11.42578125" style="206"/>
    <col min="16382" max="16384" width="11.42578125" style="206" customWidth="1"/>
  </cols>
  <sheetData>
    <row r="1" spans="2:15" ht="13.5" thickBot="1" x14ac:dyDescent="0.25"/>
    <row r="2" spans="2:15" ht="15.75" customHeight="1" x14ac:dyDescent="0.2">
      <c r="B2" s="871" t="s">
        <v>630</v>
      </c>
      <c r="C2" s="872"/>
      <c r="D2" s="865" t="str">
        <f>+'Ingeniero y obra'!B5</f>
        <v>"REALIZAR OBRAS DE MANTENIMIENTO A LAS SEDES DONDE FUNCIONA LA DIRECCION REGIONAL Y DEL CENTRO DE LA INDUSTRIA, LA EMPRESA Y LOS SERVICIOS DEL SENA REGIONAL HUILA "</v>
      </c>
      <c r="E2" s="866"/>
      <c r="F2" s="866"/>
      <c r="G2" s="866"/>
      <c r="H2" s="866"/>
      <c r="I2" s="866"/>
      <c r="J2" s="866"/>
      <c r="K2" s="867"/>
    </row>
    <row r="3" spans="2:15" ht="24" customHeight="1" thickBot="1" x14ac:dyDescent="0.25">
      <c r="B3" s="868" t="s">
        <v>329</v>
      </c>
      <c r="C3" s="869"/>
      <c r="D3" s="869"/>
      <c r="E3" s="869"/>
      <c r="F3" s="869"/>
      <c r="G3" s="869"/>
      <c r="H3" s="869"/>
      <c r="I3" s="869"/>
      <c r="J3" s="869"/>
      <c r="K3" s="870"/>
    </row>
    <row r="4" spans="2:15" ht="15.75" customHeight="1" x14ac:dyDescent="0.2">
      <c r="B4" s="859"/>
      <c r="C4" s="860"/>
      <c r="D4" s="861"/>
      <c r="E4" s="862" t="s">
        <v>311</v>
      </c>
      <c r="F4" s="863"/>
      <c r="G4" s="863"/>
      <c r="H4" s="863"/>
      <c r="I4" s="863"/>
      <c r="J4" s="863"/>
      <c r="K4" s="864"/>
    </row>
    <row r="5" spans="2:15" ht="13.5" customHeight="1" x14ac:dyDescent="0.2">
      <c r="B5" s="879" t="s">
        <v>330</v>
      </c>
      <c r="C5" s="880"/>
      <c r="D5" s="881"/>
      <c r="E5" s="882" t="str">
        <f>[110]DATOS!C4</f>
        <v>HUILA</v>
      </c>
      <c r="F5" s="883"/>
      <c r="G5" s="883"/>
      <c r="H5" s="883"/>
      <c r="I5" s="883"/>
      <c r="J5" s="883"/>
      <c r="K5" s="884"/>
    </row>
    <row r="6" spans="2:15" ht="13.5" customHeight="1" x14ac:dyDescent="0.2">
      <c r="B6" s="879" t="s">
        <v>331</v>
      </c>
      <c r="C6" s="880"/>
      <c r="D6" s="881"/>
      <c r="E6" s="885" t="s">
        <v>655</v>
      </c>
      <c r="F6" s="886"/>
      <c r="G6" s="886"/>
      <c r="H6" s="886"/>
      <c r="I6" s="886"/>
      <c r="J6" s="886"/>
      <c r="K6" s="887"/>
    </row>
    <row r="7" spans="2:15" s="210" customFormat="1" ht="13.5" customHeight="1" x14ac:dyDescent="0.2">
      <c r="B7" s="888" t="s">
        <v>332</v>
      </c>
      <c r="C7" s="889"/>
      <c r="D7" s="890"/>
      <c r="E7" s="891">
        <f>+'PRESUPUESTO ITEM IMPREVISTOS'!H20</f>
        <v>3804234</v>
      </c>
      <c r="F7" s="892"/>
      <c r="G7" s="892"/>
      <c r="H7" s="892"/>
      <c r="I7" s="892"/>
      <c r="J7" s="892"/>
      <c r="K7" s="893"/>
      <c r="L7" s="207"/>
      <c r="M7" s="208"/>
      <c r="N7" s="209"/>
    </row>
    <row r="8" spans="2:15" s="210" customFormat="1" ht="13.5" customHeight="1" x14ac:dyDescent="0.2">
      <c r="B8" s="873" t="s">
        <v>333</v>
      </c>
      <c r="C8" s="874"/>
      <c r="D8" s="875"/>
      <c r="E8" s="876">
        <f>+'PRESUPUESTO ITEM IMPREVISTOS'!H25</f>
        <v>28912.11</v>
      </c>
      <c r="F8" s="877"/>
      <c r="G8" s="877"/>
      <c r="H8" s="877"/>
      <c r="I8" s="877"/>
      <c r="J8" s="877"/>
      <c r="K8" s="878"/>
      <c r="L8" s="207"/>
      <c r="M8" s="208"/>
    </row>
    <row r="9" spans="2:15" s="210" customFormat="1" ht="13.5" customHeight="1" x14ac:dyDescent="0.2">
      <c r="B9" s="888" t="s">
        <v>334</v>
      </c>
      <c r="C9" s="889"/>
      <c r="D9" s="890"/>
      <c r="E9" s="894">
        <f>SUM(E7:K8)</f>
        <v>3833146.11</v>
      </c>
      <c r="F9" s="895"/>
      <c r="G9" s="895"/>
      <c r="H9" s="895"/>
      <c r="I9" s="895"/>
      <c r="J9" s="895"/>
      <c r="K9" s="896"/>
      <c r="L9" s="207"/>
      <c r="M9" s="208"/>
      <c r="O9" s="325"/>
    </row>
    <row r="10" spans="2:15" ht="13.5" customHeight="1" x14ac:dyDescent="0.2">
      <c r="B10" s="888" t="s">
        <v>301</v>
      </c>
      <c r="C10" s="889"/>
      <c r="D10" s="890"/>
      <c r="E10" s="904">
        <f>+E9</f>
        <v>3833146.11</v>
      </c>
      <c r="F10" s="905"/>
      <c r="G10" s="905"/>
      <c r="H10" s="905"/>
      <c r="I10" s="905"/>
      <c r="J10" s="905"/>
      <c r="K10" s="906"/>
    </row>
    <row r="11" spans="2:15" ht="13.5" customHeight="1" thickBot="1" x14ac:dyDescent="0.25">
      <c r="B11" s="907" t="s">
        <v>335</v>
      </c>
      <c r="C11" s="908"/>
      <c r="D11" s="909"/>
      <c r="E11" s="910">
        <v>3</v>
      </c>
      <c r="F11" s="911"/>
      <c r="G11" s="911"/>
      <c r="H11" s="911"/>
      <c r="I11" s="911"/>
      <c r="J11" s="911"/>
      <c r="K11" s="912"/>
    </row>
    <row r="12" spans="2:15" ht="34.5" thickBot="1" x14ac:dyDescent="0.25">
      <c r="B12" s="212" t="s">
        <v>336</v>
      </c>
      <c r="C12" s="213" t="s">
        <v>33</v>
      </c>
      <c r="D12" s="213" t="s">
        <v>157</v>
      </c>
      <c r="E12" s="214" t="s">
        <v>158</v>
      </c>
      <c r="F12" s="214" t="s">
        <v>337</v>
      </c>
      <c r="G12" s="214" t="s">
        <v>338</v>
      </c>
      <c r="H12" s="214" t="s">
        <v>339</v>
      </c>
      <c r="I12" s="215" t="s">
        <v>340</v>
      </c>
      <c r="J12" s="215" t="s">
        <v>341</v>
      </c>
      <c r="K12" s="216" t="s">
        <v>165</v>
      </c>
    </row>
    <row r="13" spans="2:15" ht="15.75" thickBot="1" x14ac:dyDescent="0.25">
      <c r="B13" s="217" t="s">
        <v>342</v>
      </c>
      <c r="C13" s="913" t="s">
        <v>343</v>
      </c>
      <c r="D13" s="914"/>
      <c r="E13" s="914"/>
      <c r="F13" s="914"/>
      <c r="G13" s="914"/>
      <c r="H13" s="914"/>
      <c r="I13" s="915"/>
      <c r="J13" s="599">
        <f>+ROUND(J14+J18+J22+J26,0)</f>
        <v>42125669</v>
      </c>
      <c r="K13" s="218">
        <f>(J13/E7)</f>
        <v>11.07336430934585</v>
      </c>
    </row>
    <row r="14" spans="2:15" ht="13.9" customHeight="1" x14ac:dyDescent="0.2">
      <c r="B14" s="219" t="s">
        <v>344</v>
      </c>
      <c r="C14" s="220" t="s">
        <v>345</v>
      </c>
      <c r="D14" s="221"/>
      <c r="E14" s="222"/>
      <c r="F14" s="222"/>
      <c r="G14" s="222"/>
      <c r="H14" s="222"/>
      <c r="I14" s="223"/>
      <c r="J14" s="598">
        <f>+ROUND(SUM(J15:J17),0)</f>
        <v>29237760</v>
      </c>
      <c r="K14" s="224">
        <f>J14/$E$7</f>
        <v>7.6855840098164308</v>
      </c>
    </row>
    <row r="15" spans="2:15" s="235" customFormat="1" ht="13.5" x14ac:dyDescent="0.2">
      <c r="B15" s="225" t="s">
        <v>346</v>
      </c>
      <c r="C15" s="226" t="s">
        <v>347</v>
      </c>
      <c r="D15" s="227" t="s">
        <v>348</v>
      </c>
      <c r="E15" s="228">
        <v>1</v>
      </c>
      <c r="F15" s="229">
        <f>$E$11</f>
        <v>3</v>
      </c>
      <c r="G15" s="246">
        <v>1.6803999999999999</v>
      </c>
      <c r="H15" s="230">
        <v>0.5</v>
      </c>
      <c r="I15" s="231">
        <v>3800000</v>
      </c>
      <c r="J15" s="231">
        <f>+E15*F15*G15*H15*I15</f>
        <v>9578280</v>
      </c>
      <c r="K15" s="232"/>
      <c r="L15" s="233"/>
      <c r="M15" s="234"/>
    </row>
    <row r="16" spans="2:15" s="235" customFormat="1" ht="13.5" x14ac:dyDescent="0.2">
      <c r="B16" s="225" t="s">
        <v>349</v>
      </c>
      <c r="C16" s="226" t="s">
        <v>350</v>
      </c>
      <c r="D16" s="227" t="s">
        <v>348</v>
      </c>
      <c r="E16" s="228">
        <v>1</v>
      </c>
      <c r="F16" s="229">
        <f t="shared" ref="F16:F17" si="0">$E$11</f>
        <v>3</v>
      </c>
      <c r="G16" s="246">
        <f>+G15</f>
        <v>1.6803999999999999</v>
      </c>
      <c r="H16" s="230">
        <v>1</v>
      </c>
      <c r="I16" s="231">
        <v>2900000</v>
      </c>
      <c r="J16" s="231">
        <f>+E16*F16*G16*H16*I16</f>
        <v>14619480</v>
      </c>
      <c r="K16" s="232"/>
      <c r="L16" s="233"/>
      <c r="M16" s="234"/>
    </row>
    <row r="17" spans="2:14" s="235" customFormat="1" ht="13.5" x14ac:dyDescent="0.2">
      <c r="B17" s="225" t="s">
        <v>39</v>
      </c>
      <c r="C17" s="226" t="s">
        <v>351</v>
      </c>
      <c r="D17" s="227" t="s">
        <v>348</v>
      </c>
      <c r="E17" s="228">
        <v>1</v>
      </c>
      <c r="F17" s="229">
        <f t="shared" si="0"/>
        <v>3</v>
      </c>
      <c r="G17" s="246">
        <v>1.68</v>
      </c>
      <c r="H17" s="230">
        <v>1</v>
      </c>
      <c r="I17" s="231">
        <v>1000000</v>
      </c>
      <c r="J17" s="231">
        <f t="shared" ref="J17" si="1">+E17*F17*G17*H17*I17</f>
        <v>5040000</v>
      </c>
      <c r="K17" s="232"/>
      <c r="L17" s="233"/>
      <c r="M17" s="236"/>
    </row>
    <row r="18" spans="2:14" s="240" customFormat="1" ht="16.5" customHeight="1" x14ac:dyDescent="0.2">
      <c r="B18" s="237">
        <v>2</v>
      </c>
      <c r="C18" s="922" t="s">
        <v>502</v>
      </c>
      <c r="D18" s="923"/>
      <c r="E18" s="923"/>
      <c r="F18" s="923"/>
      <c r="G18" s="923"/>
      <c r="H18" s="923"/>
      <c r="I18" s="924"/>
      <c r="J18" s="597">
        <f>+ROUND(SUM(J19:J21),0)</f>
        <v>5400000</v>
      </c>
      <c r="K18" s="238">
        <f>J18/$E$7</f>
        <v>1.4194710420021481</v>
      </c>
      <c r="L18" s="204"/>
      <c r="M18" s="239"/>
    </row>
    <row r="19" spans="2:14" ht="15" x14ac:dyDescent="0.2">
      <c r="B19" s="241" t="s">
        <v>71</v>
      </c>
      <c r="C19" s="226" t="s">
        <v>505</v>
      </c>
      <c r="D19" s="227" t="s">
        <v>354</v>
      </c>
      <c r="E19" s="229">
        <v>1</v>
      </c>
      <c r="F19" s="229">
        <f>+$E$11</f>
        <v>3</v>
      </c>
      <c r="G19" s="229"/>
      <c r="H19" s="242"/>
      <c r="I19" s="231">
        <v>850000</v>
      </c>
      <c r="J19" s="231">
        <f>I19*E19*F19</f>
        <v>2550000</v>
      </c>
      <c r="K19" s="232"/>
      <c r="L19" s="243"/>
      <c r="M19" s="244"/>
      <c r="N19" s="245"/>
    </row>
    <row r="20" spans="2:14" ht="18" customHeight="1" x14ac:dyDescent="0.2">
      <c r="B20" s="241" t="s">
        <v>74</v>
      </c>
      <c r="C20" s="226" t="s">
        <v>356</v>
      </c>
      <c r="D20" s="227" t="s">
        <v>354</v>
      </c>
      <c r="E20" s="229">
        <v>1</v>
      </c>
      <c r="F20" s="229">
        <f>+$E$11</f>
        <v>3</v>
      </c>
      <c r="G20" s="229"/>
      <c r="H20" s="242"/>
      <c r="I20" s="231">
        <v>650000</v>
      </c>
      <c r="J20" s="231">
        <f>I20*E20*F20</f>
        <v>1950000</v>
      </c>
      <c r="K20" s="232"/>
      <c r="L20" s="243"/>
    </row>
    <row r="21" spans="2:14" ht="18" customHeight="1" x14ac:dyDescent="0.2">
      <c r="B21" s="241" t="s">
        <v>76</v>
      </c>
      <c r="C21" s="226" t="s">
        <v>355</v>
      </c>
      <c r="D21" s="227" t="s">
        <v>354</v>
      </c>
      <c r="E21" s="229">
        <v>1</v>
      </c>
      <c r="F21" s="229">
        <f>+$E$11</f>
        <v>3</v>
      </c>
      <c r="G21" s="229"/>
      <c r="H21" s="242"/>
      <c r="I21" s="231">
        <v>300000</v>
      </c>
      <c r="J21" s="231">
        <f>+E21*F21*I21</f>
        <v>900000</v>
      </c>
      <c r="K21" s="232"/>
      <c r="L21" s="243"/>
    </row>
    <row r="22" spans="2:14" s="240" customFormat="1" ht="16.5" customHeight="1" x14ac:dyDescent="0.2">
      <c r="B22" s="237" t="s">
        <v>357</v>
      </c>
      <c r="C22" s="922" t="s">
        <v>358</v>
      </c>
      <c r="D22" s="923"/>
      <c r="E22" s="923"/>
      <c r="F22" s="923"/>
      <c r="G22" s="923"/>
      <c r="H22" s="923"/>
      <c r="I22" s="924"/>
      <c r="J22" s="597">
        <f>+ROUND(SUM(J23:J25),0)</f>
        <v>6900000</v>
      </c>
      <c r="K22" s="238">
        <f>J22/$E$7</f>
        <v>1.8137685536694115</v>
      </c>
      <c r="L22" s="204"/>
      <c r="M22" s="239"/>
    </row>
    <row r="23" spans="2:14" ht="41.25" customHeight="1" x14ac:dyDescent="0.2">
      <c r="B23" s="241" t="s">
        <v>141</v>
      </c>
      <c r="C23" s="226" t="s">
        <v>503</v>
      </c>
      <c r="D23" s="227" t="s">
        <v>354</v>
      </c>
      <c r="E23" s="229">
        <v>1</v>
      </c>
      <c r="F23" s="229">
        <f>+$E$11</f>
        <v>3</v>
      </c>
      <c r="G23" s="229"/>
      <c r="H23" s="242"/>
      <c r="I23" s="231">
        <v>1350000</v>
      </c>
      <c r="J23" s="231">
        <f>I23*E23*F23</f>
        <v>4050000</v>
      </c>
      <c r="K23" s="232"/>
      <c r="L23" s="243"/>
    </row>
    <row r="24" spans="2:14" ht="25.5" x14ac:dyDescent="0.2">
      <c r="B24" s="241" t="s">
        <v>142</v>
      </c>
      <c r="C24" s="226" t="s">
        <v>359</v>
      </c>
      <c r="D24" s="227" t="s">
        <v>354</v>
      </c>
      <c r="E24" s="229">
        <v>1</v>
      </c>
      <c r="F24" s="229">
        <f t="shared" ref="F24" si="2">+$E$11</f>
        <v>3</v>
      </c>
      <c r="G24" s="246"/>
      <c r="H24" s="242"/>
      <c r="I24" s="231">
        <v>550000</v>
      </c>
      <c r="J24" s="231">
        <f>+E24*F24*I24</f>
        <v>1650000</v>
      </c>
      <c r="K24" s="232"/>
      <c r="L24" s="243"/>
    </row>
    <row r="25" spans="2:14" ht="38.25" x14ac:dyDescent="0.2">
      <c r="B25" s="573" t="s">
        <v>143</v>
      </c>
      <c r="C25" s="574" t="s">
        <v>360</v>
      </c>
      <c r="D25" s="227" t="s">
        <v>504</v>
      </c>
      <c r="E25" s="229">
        <v>1</v>
      </c>
      <c r="F25" s="229"/>
      <c r="G25" s="246"/>
      <c r="H25" s="242"/>
      <c r="I25" s="231">
        <v>1200000</v>
      </c>
      <c r="J25" s="231">
        <f>+I25*E25</f>
        <v>1200000</v>
      </c>
      <c r="K25" s="232"/>
      <c r="L25" s="243"/>
    </row>
    <row r="26" spans="2:14" ht="13.5" customHeight="1" x14ac:dyDescent="0.2">
      <c r="B26" s="237">
        <v>5</v>
      </c>
      <c r="C26" s="922" t="s">
        <v>496</v>
      </c>
      <c r="D26" s="923"/>
      <c r="E26" s="923"/>
      <c r="F26" s="923"/>
      <c r="G26" s="247"/>
      <c r="H26" s="247"/>
      <c r="I26" s="248"/>
      <c r="J26" s="596">
        <f>+ROUND(SUM(J28:J33),0)</f>
        <v>587909</v>
      </c>
      <c r="K26" s="250">
        <f>J26/E7</f>
        <v>0.15454070385785942</v>
      </c>
      <c r="N26" s="251"/>
    </row>
    <row r="27" spans="2:14" ht="13.5" x14ac:dyDescent="0.2">
      <c r="B27" s="237"/>
      <c r="C27" s="557"/>
      <c r="D27" s="558"/>
      <c r="E27" s="558"/>
      <c r="F27" s="247"/>
      <c r="G27" s="247"/>
      <c r="H27" s="247"/>
      <c r="I27" s="248"/>
      <c r="J27" s="249"/>
      <c r="K27" s="250"/>
      <c r="N27" s="251"/>
    </row>
    <row r="28" spans="2:14" s="255" customFormat="1" x14ac:dyDescent="0.2">
      <c r="B28" s="253"/>
      <c r="C28" s="226" t="s">
        <v>361</v>
      </c>
      <c r="D28" s="227" t="s">
        <v>165</v>
      </c>
      <c r="E28" s="567">
        <v>1.2999999999999999E-2</v>
      </c>
      <c r="F28" s="567"/>
      <c r="G28" s="568"/>
      <c r="H28" s="568"/>
      <c r="I28" s="568"/>
      <c r="J28" s="569">
        <f>+E28*$E$9</f>
        <v>49830.899429999998</v>
      </c>
      <c r="K28" s="252"/>
      <c r="L28" s="897"/>
      <c r="M28" s="897"/>
      <c r="N28" s="254"/>
    </row>
    <row r="29" spans="2:14" s="255" customFormat="1" x14ac:dyDescent="0.2">
      <c r="B29" s="256"/>
      <c r="C29" s="226" t="s">
        <v>497</v>
      </c>
      <c r="D29" s="227" t="s">
        <v>165</v>
      </c>
      <c r="E29" s="567">
        <v>6.5000000000000002E-2</v>
      </c>
      <c r="F29" s="570"/>
      <c r="G29" s="570"/>
      <c r="H29" s="570"/>
      <c r="I29" s="571"/>
      <c r="J29" s="569">
        <f t="shared" ref="J29:J32" si="3">+E29*$E$9</f>
        <v>249154.49715000001</v>
      </c>
      <c r="K29" s="252"/>
      <c r="L29" s="204"/>
      <c r="M29" s="258"/>
    </row>
    <row r="30" spans="2:14" s="255" customFormat="1" x14ac:dyDescent="0.2">
      <c r="B30" s="256"/>
      <c r="C30" s="226" t="s">
        <v>498</v>
      </c>
      <c r="D30" s="227" t="s">
        <v>165</v>
      </c>
      <c r="E30" s="567">
        <v>0.05</v>
      </c>
      <c r="F30" s="242"/>
      <c r="G30" s="242"/>
      <c r="H30" s="242"/>
      <c r="I30" s="231"/>
      <c r="J30" s="569">
        <f t="shared" si="3"/>
        <v>191657.30550000002</v>
      </c>
      <c r="K30" s="259"/>
      <c r="L30" s="204"/>
      <c r="M30" s="258"/>
    </row>
    <row r="31" spans="2:14" s="255" customFormat="1" x14ac:dyDescent="0.2">
      <c r="B31" s="256"/>
      <c r="C31" s="226" t="s">
        <v>499</v>
      </c>
      <c r="D31" s="227" t="s">
        <v>165</v>
      </c>
      <c r="E31" s="567">
        <v>0.02</v>
      </c>
      <c r="F31" s="242"/>
      <c r="G31" s="242"/>
      <c r="H31" s="242"/>
      <c r="I31" s="231"/>
      <c r="J31" s="569">
        <f t="shared" si="3"/>
        <v>76662.922200000001</v>
      </c>
      <c r="K31" s="259"/>
      <c r="L31" s="204"/>
      <c r="M31" s="258"/>
    </row>
    <row r="32" spans="2:14" s="255" customFormat="1" x14ac:dyDescent="0.2">
      <c r="B32" s="256"/>
      <c r="C32" s="226" t="s">
        <v>500</v>
      </c>
      <c r="D32" s="227" t="s">
        <v>165</v>
      </c>
      <c r="E32" s="567">
        <v>5.0000000000000001E-3</v>
      </c>
      <c r="F32" s="242"/>
      <c r="G32" s="242"/>
      <c r="H32" s="242"/>
      <c r="I32" s="231"/>
      <c r="J32" s="569">
        <f t="shared" si="3"/>
        <v>19165.73055</v>
      </c>
      <c r="K32" s="259"/>
      <c r="L32" s="204"/>
      <c r="M32" s="258"/>
    </row>
    <row r="33" spans="2:13" s="255" customFormat="1" x14ac:dyDescent="0.2">
      <c r="B33" s="256"/>
      <c r="C33" s="226" t="s">
        <v>501</v>
      </c>
      <c r="D33" s="227" t="s">
        <v>165</v>
      </c>
      <c r="E33" s="572">
        <v>3.7500000000000001E-4</v>
      </c>
      <c r="F33" s="242"/>
      <c r="G33" s="242"/>
      <c r="H33" s="242"/>
      <c r="I33" s="231"/>
      <c r="J33" s="569">
        <f>+E33*$E$9</f>
        <v>1437.4297912499999</v>
      </c>
      <c r="K33" s="259"/>
      <c r="L33" s="204"/>
      <c r="M33" s="258"/>
    </row>
    <row r="34" spans="2:13" s="255" customFormat="1" ht="12" x14ac:dyDescent="0.2">
      <c r="B34" s="560"/>
      <c r="C34" s="561"/>
      <c r="D34" s="562"/>
      <c r="E34" s="563"/>
      <c r="F34" s="564"/>
      <c r="G34" s="564"/>
      <c r="H34" s="564"/>
      <c r="I34" s="565"/>
      <c r="J34" s="257"/>
      <c r="K34" s="566"/>
      <c r="L34" s="204"/>
      <c r="M34" s="258"/>
    </row>
    <row r="35" spans="2:13" ht="15" x14ac:dyDescent="0.2">
      <c r="B35" s="237" t="s">
        <v>362</v>
      </c>
      <c r="C35" s="898" t="s">
        <v>363</v>
      </c>
      <c r="D35" s="899"/>
      <c r="E35" s="899"/>
      <c r="F35" s="899"/>
      <c r="G35" s="899"/>
      <c r="H35" s="899"/>
      <c r="I35" s="900"/>
      <c r="J35" s="597">
        <f>J36</f>
        <v>190212</v>
      </c>
      <c r="K35" s="238">
        <f>E36</f>
        <v>0.05</v>
      </c>
      <c r="M35" s="260"/>
    </row>
    <row r="36" spans="2:13" ht="13.5" thickBot="1" x14ac:dyDescent="0.25">
      <c r="B36" s="261"/>
      <c r="C36" s="262" t="s">
        <v>364</v>
      </c>
      <c r="D36" s="263" t="s">
        <v>165</v>
      </c>
      <c r="E36" s="264">
        <v>0.05</v>
      </c>
      <c r="F36" s="265"/>
      <c r="G36" s="266"/>
      <c r="H36" s="266"/>
      <c r="I36" s="267"/>
      <c r="J36" s="268">
        <f>ROUND(+E36*E7,0)</f>
        <v>190212</v>
      </c>
      <c r="K36" s="269"/>
      <c r="L36" s="243"/>
      <c r="M36" s="260"/>
    </row>
    <row r="37" spans="2:13" ht="15" x14ac:dyDescent="0.2">
      <c r="B37" s="219" t="s">
        <v>365</v>
      </c>
      <c r="C37" s="901" t="s">
        <v>366</v>
      </c>
      <c r="D37" s="902"/>
      <c r="E37" s="902" t="s">
        <v>311</v>
      </c>
      <c r="F37" s="902"/>
      <c r="G37" s="902"/>
      <c r="H37" s="902"/>
      <c r="I37" s="903"/>
      <c r="J37" s="600">
        <f>J38</f>
        <v>190212</v>
      </c>
      <c r="K37" s="224">
        <f>E38</f>
        <v>0.05</v>
      </c>
      <c r="M37" s="270"/>
    </row>
    <row r="38" spans="2:13" s="282" customFormat="1" ht="13.5" thickBot="1" x14ac:dyDescent="0.25">
      <c r="B38" s="271"/>
      <c r="C38" s="272" t="s">
        <v>367</v>
      </c>
      <c r="D38" s="273" t="s">
        <v>165</v>
      </c>
      <c r="E38" s="274">
        <v>0.05</v>
      </c>
      <c r="F38" s="275"/>
      <c r="G38" s="276"/>
      <c r="H38" s="276"/>
      <c r="I38" s="277"/>
      <c r="J38" s="278">
        <f>ROUND(+E38*E7,0)</f>
        <v>190212</v>
      </c>
      <c r="K38" s="279"/>
      <c r="L38" s="280"/>
      <c r="M38" s="281"/>
    </row>
    <row r="39" spans="2:13" s="288" customFormat="1" ht="15.75" x14ac:dyDescent="0.2">
      <c r="B39" s="283"/>
      <c r="C39" s="916" t="s">
        <v>343</v>
      </c>
      <c r="D39" s="917"/>
      <c r="E39" s="917"/>
      <c r="F39" s="917"/>
      <c r="G39" s="917"/>
      <c r="H39" s="917"/>
      <c r="I39" s="917"/>
      <c r="J39" s="284">
        <f>+J13</f>
        <v>42125669</v>
      </c>
      <c r="K39" s="285">
        <f>K13</f>
        <v>11.07336430934585</v>
      </c>
      <c r="L39" s="286"/>
      <c r="M39" s="413"/>
    </row>
    <row r="40" spans="2:13" s="288" customFormat="1" ht="15.75" x14ac:dyDescent="0.2">
      <c r="B40" s="283"/>
      <c r="C40" s="918" t="s">
        <v>363</v>
      </c>
      <c r="D40" s="919"/>
      <c r="E40" s="919"/>
      <c r="F40" s="919"/>
      <c r="G40" s="919"/>
      <c r="H40" s="919"/>
      <c r="I40" s="919"/>
      <c r="J40" s="231">
        <f>J35</f>
        <v>190212</v>
      </c>
      <c r="K40" s="289">
        <f>K35</f>
        <v>0.05</v>
      </c>
      <c r="L40" s="286"/>
      <c r="M40" s="287"/>
    </row>
    <row r="41" spans="2:13" s="288" customFormat="1" ht="16.5" thickBot="1" x14ac:dyDescent="0.25">
      <c r="B41" s="283"/>
      <c r="C41" s="925" t="s">
        <v>366</v>
      </c>
      <c r="D41" s="926"/>
      <c r="E41" s="926" t="s">
        <v>311</v>
      </c>
      <c r="F41" s="926"/>
      <c r="G41" s="926"/>
      <c r="H41" s="926"/>
      <c r="I41" s="926"/>
      <c r="J41" s="268">
        <f>J37</f>
        <v>190212</v>
      </c>
      <c r="K41" s="290">
        <f>K37</f>
        <v>0.05</v>
      </c>
      <c r="L41" s="286"/>
      <c r="M41" s="287"/>
    </row>
    <row r="42" spans="2:13" s="295" customFormat="1" ht="15.75" thickBot="1" x14ac:dyDescent="0.25">
      <c r="B42" s="291"/>
      <c r="C42" s="927" t="s">
        <v>368</v>
      </c>
      <c r="D42" s="928"/>
      <c r="E42" s="928"/>
      <c r="F42" s="928"/>
      <c r="G42" s="928"/>
      <c r="H42" s="928"/>
      <c r="I42" s="929"/>
      <c r="J42" s="292">
        <f>SUM(J39:J41)</f>
        <v>42506093</v>
      </c>
      <c r="K42" s="293">
        <f>SUM(K39:K41)</f>
        <v>11.173364309345851</v>
      </c>
      <c r="L42" s="286"/>
      <c r="M42" s="294"/>
    </row>
    <row r="43" spans="2:13" ht="14.25" thickBot="1" x14ac:dyDescent="0.25">
      <c r="B43" s="296"/>
      <c r="C43" s="930" t="s">
        <v>369</v>
      </c>
      <c r="D43" s="930"/>
      <c r="E43" s="930"/>
      <c r="F43" s="930"/>
      <c r="G43" s="930"/>
      <c r="H43" s="930"/>
      <c r="I43" s="930"/>
      <c r="J43" s="930"/>
      <c r="K43" s="297"/>
      <c r="L43" s="286"/>
    </row>
    <row r="44" spans="2:13" ht="13.5" x14ac:dyDescent="0.2">
      <c r="B44" s="298"/>
      <c r="C44" s="299"/>
      <c r="D44" s="299"/>
      <c r="E44" s="300"/>
      <c r="F44" s="301"/>
      <c r="G44" s="301"/>
      <c r="H44" s="301"/>
      <c r="I44" s="302"/>
      <c r="J44" s="302"/>
      <c r="K44" s="303"/>
    </row>
    <row r="45" spans="2:13" ht="13.5" x14ac:dyDescent="0.2">
      <c r="B45" s="920" t="s">
        <v>370</v>
      </c>
      <c r="C45" s="921"/>
      <c r="D45" s="304"/>
      <c r="E45" s="305"/>
      <c r="F45" s="305"/>
      <c r="G45" s="305"/>
      <c r="H45" s="306"/>
      <c r="I45" s="307"/>
      <c r="K45" s="309"/>
      <c r="L45" s="406"/>
    </row>
    <row r="46" spans="2:13" ht="13.5" x14ac:dyDescent="0.2">
      <c r="B46" s="310"/>
      <c r="C46" s="311"/>
      <c r="D46" s="304"/>
      <c r="E46" s="305"/>
      <c r="F46" s="305"/>
      <c r="G46" s="305"/>
      <c r="H46" s="306"/>
      <c r="I46" s="307"/>
      <c r="K46" s="309"/>
    </row>
    <row r="47" spans="2:13" ht="13.5" x14ac:dyDescent="0.2">
      <c r="B47" s="310"/>
      <c r="C47" s="311"/>
      <c r="D47" s="304"/>
      <c r="E47" s="305"/>
      <c r="F47" s="305"/>
      <c r="G47" s="305"/>
      <c r="H47" s="306"/>
      <c r="I47" s="307"/>
      <c r="K47" s="309"/>
    </row>
    <row r="48" spans="2:13" ht="13.5" x14ac:dyDescent="0.2">
      <c r="B48" s="312"/>
      <c r="C48" s="313"/>
      <c r="D48" s="304"/>
      <c r="E48" s="305"/>
      <c r="F48" s="305"/>
      <c r="G48" s="305"/>
      <c r="H48" s="314"/>
      <c r="I48" s="307"/>
      <c r="K48" s="309"/>
    </row>
    <row r="49" spans="2:14" ht="13.5" x14ac:dyDescent="0.2">
      <c r="B49" s="315"/>
      <c r="C49" s="311"/>
      <c r="D49" s="304"/>
      <c r="E49" s="305"/>
      <c r="F49" s="305"/>
      <c r="G49" s="305"/>
      <c r="H49" s="306"/>
      <c r="I49" s="307"/>
      <c r="K49" s="309"/>
    </row>
    <row r="50" spans="2:14" ht="13.5" x14ac:dyDescent="0.2">
      <c r="B50" s="315"/>
      <c r="C50" s="311"/>
      <c r="D50" s="304"/>
      <c r="E50" s="305"/>
      <c r="F50" s="305"/>
      <c r="G50" s="305"/>
      <c r="H50" s="306"/>
      <c r="I50" s="307"/>
      <c r="K50" s="309"/>
    </row>
    <row r="51" spans="2:14" s="204" customFormat="1" ht="14.25" thickBot="1" x14ac:dyDescent="0.25">
      <c r="B51" s="316"/>
      <c r="C51" s="317"/>
      <c r="D51" s="318"/>
      <c r="E51" s="318"/>
      <c r="F51" s="318"/>
      <c r="G51" s="318"/>
      <c r="H51" s="318"/>
      <c r="I51" s="319"/>
      <c r="J51" s="319"/>
      <c r="K51" s="320"/>
      <c r="M51" s="205"/>
      <c r="N51" s="206"/>
    </row>
    <row r="52" spans="2:14" s="204" customFormat="1" ht="13.5" x14ac:dyDescent="0.2">
      <c r="B52" s="321"/>
      <c r="C52" s="322"/>
      <c r="D52" s="240"/>
      <c r="E52" s="240"/>
      <c r="F52" s="240"/>
      <c r="G52" s="240"/>
      <c r="H52" s="240"/>
      <c r="I52" s="323"/>
      <c r="J52" s="323"/>
      <c r="K52" s="206"/>
      <c r="M52" s="205"/>
      <c r="N52" s="206"/>
    </row>
    <row r="55" spans="2:14" s="204" customFormat="1" ht="13.5" x14ac:dyDescent="0.2">
      <c r="B55" s="321"/>
      <c r="C55" s="324"/>
      <c r="D55" s="206"/>
      <c r="E55" s="206"/>
      <c r="F55" s="206"/>
      <c r="G55" s="206"/>
      <c r="H55" s="206"/>
      <c r="I55" s="308"/>
      <c r="J55" s="307"/>
      <c r="K55" s="206"/>
      <c r="M55" s="205"/>
      <c r="N55" s="206"/>
    </row>
  </sheetData>
  <mergeCells count="32">
    <mergeCell ref="C39:I39"/>
    <mergeCell ref="C40:I40"/>
    <mergeCell ref="B45:C45"/>
    <mergeCell ref="C18:I18"/>
    <mergeCell ref="C22:I22"/>
    <mergeCell ref="C41:I41"/>
    <mergeCell ref="C42:I42"/>
    <mergeCell ref="C43:J43"/>
    <mergeCell ref="C26:F26"/>
    <mergeCell ref="B9:D9"/>
    <mergeCell ref="E9:K9"/>
    <mergeCell ref="L28:M28"/>
    <mergeCell ref="C35:I35"/>
    <mergeCell ref="C37:I37"/>
    <mergeCell ref="B10:D10"/>
    <mergeCell ref="E10:K10"/>
    <mergeCell ref="B11:D11"/>
    <mergeCell ref="E11:K11"/>
    <mergeCell ref="C13:I13"/>
    <mergeCell ref="B8:D8"/>
    <mergeCell ref="E8:K8"/>
    <mergeCell ref="B5:D5"/>
    <mergeCell ref="E5:K5"/>
    <mergeCell ref="B6:D6"/>
    <mergeCell ref="E6:K6"/>
    <mergeCell ref="B7:D7"/>
    <mergeCell ref="E7:K7"/>
    <mergeCell ref="B4:D4"/>
    <mergeCell ref="E4:K4"/>
    <mergeCell ref="D2:K2"/>
    <mergeCell ref="B3:K3"/>
    <mergeCell ref="B2:C2"/>
  </mergeCells>
  <printOptions horizontalCentered="1"/>
  <pageMargins left="0.51181102362204722" right="0.31496062992125984" top="0.74803149606299213" bottom="0.55118110236220474" header="0.31496062992125984" footer="0.31496062992125984"/>
  <pageSetup scale="59" orientation="portrait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371"/>
  <sheetViews>
    <sheetView tabSelected="1" view="pageBreakPreview" topLeftCell="A2" zoomScale="112" zoomScaleNormal="100" zoomScaleSheetLayoutView="112" workbookViewId="0">
      <selection activeCell="G336" sqref="G336:I337"/>
    </sheetView>
  </sheetViews>
  <sheetFormatPr baseColWidth="10" defaultRowHeight="12.75" x14ac:dyDescent="0.2"/>
  <cols>
    <col min="1" max="1" width="5.7109375" style="95" customWidth="1"/>
    <col min="2" max="2" width="32.5703125" style="1" customWidth="1"/>
    <col min="3" max="3" width="15.140625" style="1" customWidth="1"/>
    <col min="4" max="4" width="20.28515625" style="1" customWidth="1"/>
    <col min="5" max="5" width="12.5703125" style="1" customWidth="1"/>
    <col min="6" max="6" width="14.85546875" style="95" customWidth="1"/>
    <col min="7" max="7" width="11.5703125" style="1" customWidth="1"/>
    <col min="8" max="8" width="15.140625" style="759" customWidth="1"/>
    <col min="9" max="9" width="16.28515625" style="759" customWidth="1"/>
    <col min="10" max="10" width="1.28515625" style="1" customWidth="1"/>
    <col min="11" max="11" width="0" style="1" hidden="1" customWidth="1"/>
    <col min="12" max="13" width="14.5703125" style="1" hidden="1" customWidth="1"/>
    <col min="14" max="14" width="11.42578125" style="1" hidden="1" customWidth="1"/>
    <col min="15" max="31" width="0" style="1" hidden="1" customWidth="1"/>
    <col min="32" max="32" width="1.140625" style="1" customWidth="1"/>
    <col min="33" max="33" width="18.42578125" style="1" customWidth="1"/>
    <col min="34" max="34" width="14.28515625" style="1" customWidth="1"/>
    <col min="35" max="37" width="11.42578125" style="1"/>
    <col min="38" max="38" width="2.140625" style="1" customWidth="1"/>
    <col min="39" max="39" width="11.42578125" style="1"/>
    <col min="40" max="40" width="2.140625" style="1" customWidth="1"/>
    <col min="41" max="16384" width="11.42578125" style="1"/>
  </cols>
  <sheetData>
    <row r="1" spans="1:9" ht="13.5" hidden="1" thickBot="1" x14ac:dyDescent="0.25"/>
    <row r="2" spans="1:9" ht="13.5" thickBot="1" x14ac:dyDescent="0.25"/>
    <row r="3" spans="1:9" ht="31.5" customHeight="1" thickBot="1" x14ac:dyDescent="0.25">
      <c r="B3" s="981" t="s">
        <v>29</v>
      </c>
      <c r="C3" s="982"/>
      <c r="D3" s="982"/>
      <c r="E3" s="982"/>
      <c r="F3" s="982"/>
      <c r="G3" s="982"/>
      <c r="H3" s="982"/>
      <c r="I3" s="983"/>
    </row>
    <row r="4" spans="1:9" ht="14.25" customHeight="1" thickBot="1" x14ac:dyDescent="0.25">
      <c r="B4" s="984"/>
      <c r="C4" s="984"/>
      <c r="D4" s="984"/>
      <c r="E4" s="984"/>
      <c r="F4" s="984"/>
      <c r="G4" s="984"/>
      <c r="H4" s="984"/>
      <c r="I4" s="984"/>
    </row>
    <row r="5" spans="1:9" ht="15.75" customHeight="1" x14ac:dyDescent="0.2">
      <c r="B5" s="985" t="str">
        <f>+'Ingeniero y obra'!$B$5</f>
        <v>"REALIZAR OBRAS DE MANTENIMIENTO A LAS SEDES DONDE FUNCIONA LA DIRECCION REGIONAL Y DEL CENTRO DE LA INDUSTRIA, LA EMPRESA Y LOS SERVICIOS DEL SENA REGIONAL HUILA "</v>
      </c>
      <c r="C5" s="953"/>
      <c r="D5" s="953"/>
      <c r="E5" s="954"/>
      <c r="F5" s="104" t="s">
        <v>32</v>
      </c>
      <c r="G5" s="953" t="str">
        <f>+VLOOKUP(F6,ITEM,2,FALSE)</f>
        <v>Suministro e instalacion de puerta en vidrio templano de e:10 mm de 0,75mtx 2,20 , incluye accesorios de instalacion ( esquineros , bisagras y manijas ) y pelicula  con imagen corporativa(similar al existente)</v>
      </c>
      <c r="H5" s="953"/>
      <c r="I5" s="954"/>
    </row>
    <row r="6" spans="1:9" ht="57.75" customHeight="1" thickBot="1" x14ac:dyDescent="0.25">
      <c r="B6" s="986"/>
      <c r="C6" s="955"/>
      <c r="D6" s="955"/>
      <c r="E6" s="956"/>
      <c r="F6" s="184">
        <v>1.1000000000000001</v>
      </c>
      <c r="G6" s="955"/>
      <c r="H6" s="955"/>
      <c r="I6" s="956"/>
    </row>
    <row r="7" spans="1:9" ht="13.5" thickBot="1" x14ac:dyDescent="0.25">
      <c r="B7" s="3"/>
      <c r="C7" s="3"/>
      <c r="D7" s="3"/>
      <c r="E7" s="3"/>
      <c r="F7" s="426"/>
      <c r="G7" s="3"/>
      <c r="H7" s="760"/>
      <c r="I7" s="760"/>
    </row>
    <row r="8" spans="1:9" ht="13.5" customHeight="1" thickBot="1" x14ac:dyDescent="0.25">
      <c r="B8" s="4"/>
      <c r="C8" s="4"/>
      <c r="D8" s="2"/>
      <c r="F8" s="12" t="s">
        <v>17</v>
      </c>
      <c r="G8" s="13" t="str">
        <f>+VLOOKUP(F6,ITEM,5,FALSE)</f>
        <v>UND</v>
      </c>
      <c r="H8" s="761"/>
      <c r="I8" s="761"/>
    </row>
    <row r="9" spans="1:9" ht="13.5" thickBot="1" x14ac:dyDescent="0.25">
      <c r="B9" s="5" t="s">
        <v>4</v>
      </c>
      <c r="C9" s="5"/>
      <c r="D9" s="2"/>
      <c r="E9" s="2"/>
      <c r="F9" s="7"/>
      <c r="G9" s="2"/>
      <c r="H9" s="762"/>
      <c r="I9" s="762"/>
    </row>
    <row r="10" spans="1:9" s="16" customFormat="1" ht="13.5" customHeight="1" thickBot="1" x14ac:dyDescent="0.25">
      <c r="A10" s="54"/>
      <c r="B10" s="957" t="s">
        <v>5</v>
      </c>
      <c r="C10" s="958"/>
      <c r="D10" s="958"/>
      <c r="E10" s="959"/>
      <c r="F10" s="15" t="s">
        <v>6</v>
      </c>
      <c r="G10" s="15" t="s">
        <v>7</v>
      </c>
      <c r="H10" s="763" t="s">
        <v>8</v>
      </c>
      <c r="I10" s="960"/>
    </row>
    <row r="11" spans="1:9" s="16" customFormat="1" ht="13.5" customHeight="1" x14ac:dyDescent="0.15">
      <c r="A11" s="114" t="s">
        <v>258</v>
      </c>
      <c r="B11" s="963" t="str">
        <f>+ VLOOKUP(A11,MAQYEQUIP,2,FALSE)</f>
        <v>HERRAMIENTA MENOR (10% MO)</v>
      </c>
      <c r="C11" s="964"/>
      <c r="D11" s="964"/>
      <c r="E11" s="965"/>
      <c r="F11" s="115" t="str">
        <f>+VLOOKUP(A11,MAQYEQUIP,4,FALSE)</f>
        <v>Global</v>
      </c>
      <c r="G11" s="17">
        <v>0.1</v>
      </c>
      <c r="H11" s="764">
        <f>+G11*I36</f>
        <v>15366.416968566666</v>
      </c>
      <c r="I11" s="961"/>
    </row>
    <row r="12" spans="1:9" s="16" customFormat="1" ht="13.5" customHeight="1" x14ac:dyDescent="0.15">
      <c r="A12" s="114">
        <v>1.28</v>
      </c>
      <c r="B12" s="966" t="str">
        <f>+ VLOOKUP(A12,MAQYEQUIP,2,FALSE)</f>
        <v>TALADRO</v>
      </c>
      <c r="C12" s="967"/>
      <c r="D12" s="967"/>
      <c r="E12" s="968"/>
      <c r="F12" s="131">
        <f>+VLOOKUP(A12,MAQYEQUIP,4,FALSE)</f>
        <v>30000</v>
      </c>
      <c r="G12" s="126">
        <v>0.1</v>
      </c>
      <c r="H12" s="765">
        <f>+F12*G12</f>
        <v>3000</v>
      </c>
      <c r="I12" s="961"/>
    </row>
    <row r="13" spans="1:9" s="16" customFormat="1" ht="13.5" customHeight="1" x14ac:dyDescent="0.15">
      <c r="A13" s="114"/>
      <c r="B13" s="202"/>
      <c r="C13" s="203"/>
      <c r="D13" s="203"/>
      <c r="E13" s="747"/>
      <c r="F13" s="631"/>
      <c r="G13" s="748"/>
      <c r="H13" s="766"/>
      <c r="I13" s="961"/>
    </row>
    <row r="14" spans="1:9" ht="13.5" customHeight="1" thickBot="1" x14ac:dyDescent="0.25">
      <c r="B14" s="969"/>
      <c r="C14" s="970"/>
      <c r="D14" s="970"/>
      <c r="E14" s="971"/>
      <c r="F14" s="427"/>
      <c r="G14" s="10"/>
      <c r="H14" s="767"/>
      <c r="I14" s="962"/>
    </row>
    <row r="15" spans="1:9" ht="13.5" thickBot="1" x14ac:dyDescent="0.25">
      <c r="B15" s="934" t="s">
        <v>18</v>
      </c>
      <c r="C15" s="935"/>
      <c r="D15" s="935"/>
      <c r="E15" s="935"/>
      <c r="F15" s="935"/>
      <c r="G15" s="935"/>
      <c r="H15" s="936"/>
      <c r="I15" s="778">
        <f>SUM(H11:H14)</f>
        <v>18366.416968566664</v>
      </c>
    </row>
    <row r="16" spans="1:9" ht="13.5" thickBot="1" x14ac:dyDescent="0.25">
      <c r="B16" s="5" t="s">
        <v>16</v>
      </c>
      <c r="C16" s="5"/>
      <c r="D16" s="2"/>
      <c r="E16" s="2"/>
      <c r="F16" s="7"/>
      <c r="G16" s="2"/>
      <c r="H16" s="762"/>
      <c r="I16" s="762"/>
    </row>
    <row r="17" spans="1:35" s="16" customFormat="1" ht="13.5" thickBot="1" x14ac:dyDescent="0.25">
      <c r="A17" s="54"/>
      <c r="B17" s="957" t="s">
        <v>5</v>
      </c>
      <c r="C17" s="958"/>
      <c r="D17" s="959"/>
      <c r="E17" s="14" t="s">
        <v>9</v>
      </c>
      <c r="F17" s="14" t="s">
        <v>10</v>
      </c>
      <c r="G17" s="14" t="s">
        <v>11</v>
      </c>
      <c r="H17" s="768" t="s">
        <v>8</v>
      </c>
      <c r="I17" s="960"/>
    </row>
    <row r="18" spans="1:35" ht="12.75" customHeight="1" x14ac:dyDescent="0.2">
      <c r="A18" s="95">
        <v>7.59</v>
      </c>
      <c r="B18" s="972" t="str">
        <f>+VLOOKUP(A18,MATERIALES,2,FALSE)</f>
        <v>VIDRIO TEMPLADO DE 10MM 0,75 X 2,2M INCLUYE PERFORACIONES</v>
      </c>
      <c r="C18" s="973"/>
      <c r="D18" s="974"/>
      <c r="E18" s="8" t="str">
        <f>+VLOOKUP(A18,MATERIALES,3,FALSE)</f>
        <v>UND</v>
      </c>
      <c r="F18" s="115">
        <f t="shared" ref="F18:F19" si="0">+VLOOKUP(A18,MATERIALES,4,FALSE)</f>
        <v>650000</v>
      </c>
      <c r="G18" s="18">
        <v>1</v>
      </c>
      <c r="H18" s="769">
        <f t="shared" ref="H18:H19" si="1">+G18*F18</f>
        <v>650000</v>
      </c>
      <c r="I18" s="961"/>
      <c r="AG18" s="1">
        <v>480</v>
      </c>
    </row>
    <row r="19" spans="1:35" x14ac:dyDescent="0.2">
      <c r="A19" s="95">
        <v>7.6</v>
      </c>
      <c r="B19" s="978" t="str">
        <f>+VLOOKUP(A19,MATERIALES,2,FALSE)</f>
        <v>BISAGRA DE PISO HIDRAULICA</v>
      </c>
      <c r="C19" s="979"/>
      <c r="D19" s="980"/>
      <c r="E19" s="6" t="str">
        <f>+VLOOKUP(A19,MATERIALES,3,FALSE)</f>
        <v>UND</v>
      </c>
      <c r="F19" s="125">
        <f t="shared" si="0"/>
        <v>580000</v>
      </c>
      <c r="G19" s="109">
        <v>1</v>
      </c>
      <c r="H19" s="770">
        <f t="shared" si="1"/>
        <v>580000</v>
      </c>
      <c r="I19" s="961"/>
      <c r="AG19" s="1">
        <v>550</v>
      </c>
    </row>
    <row r="20" spans="1:35" x14ac:dyDescent="0.2">
      <c r="A20" s="95">
        <v>7.6099999999999994</v>
      </c>
      <c r="B20" s="978" t="str">
        <f>+VLOOKUP(A20,MATERIALES,2,FALSE)</f>
        <v>CERRADURA DE SOBREPONER</v>
      </c>
      <c r="C20" s="979"/>
      <c r="D20" s="980"/>
      <c r="E20" s="6" t="str">
        <f>+VLOOKUP(A20,MATERIALES,3,FALSE)</f>
        <v>UND</v>
      </c>
      <c r="F20" s="125">
        <f t="shared" ref="F20" si="2">+VLOOKUP(A20,MATERIALES,4,FALSE)</f>
        <v>280000</v>
      </c>
      <c r="G20" s="109">
        <v>1</v>
      </c>
      <c r="H20" s="770">
        <f t="shared" ref="H20" si="3">+G20*F20</f>
        <v>280000</v>
      </c>
      <c r="I20" s="961"/>
      <c r="AG20" s="1">
        <v>250</v>
      </c>
    </row>
    <row r="21" spans="1:35" x14ac:dyDescent="0.2">
      <c r="A21" s="95">
        <v>7.6199999999999992</v>
      </c>
      <c r="B21" s="978" t="str">
        <f>+VLOOKUP(A21,MATERIALES,2,FALSE)</f>
        <v>MANIJA EN ACERO INOXIDABLE</v>
      </c>
      <c r="C21" s="979"/>
      <c r="D21" s="980"/>
      <c r="E21" s="6" t="str">
        <f>+VLOOKUP(A21,MATERIALES,3,FALSE)</f>
        <v>UND</v>
      </c>
      <c r="F21" s="125">
        <f t="shared" ref="F21" si="4">+VLOOKUP(A21,MATERIALES,4,FALSE)</f>
        <v>190000</v>
      </c>
      <c r="G21" s="109">
        <v>2</v>
      </c>
      <c r="H21" s="770">
        <f t="shared" ref="H21" si="5">+G21*F21</f>
        <v>380000</v>
      </c>
      <c r="I21" s="961"/>
      <c r="AG21" s="1">
        <v>140</v>
      </c>
    </row>
    <row r="22" spans="1:35" x14ac:dyDescent="0.2">
      <c r="A22" s="95">
        <v>7.629999999999999</v>
      </c>
      <c r="B22" s="978" t="str">
        <f>+VLOOKUP(A22,MATERIALES,2,FALSE)</f>
        <v>TUBO REDONDO DE ACERO INOX  DE 2″ CAL.16</v>
      </c>
      <c r="C22" s="979"/>
      <c r="D22" s="980"/>
      <c r="E22" s="6" t="str">
        <f>+VLOOKUP(A22,MATERIALES,3,FALSE)</f>
        <v>ML</v>
      </c>
      <c r="F22" s="125">
        <f t="shared" ref="F22" si="6">+VLOOKUP(A22,MATERIALES,4,FALSE)</f>
        <v>244531.36363636365</v>
      </c>
      <c r="G22" s="109">
        <v>2.2000000000000002</v>
      </c>
      <c r="H22" s="770">
        <f t="shared" ref="H22" si="7">+G22*F22</f>
        <v>537969.00000000012</v>
      </c>
      <c r="I22" s="961"/>
    </row>
    <row r="23" spans="1:35" x14ac:dyDescent="0.2">
      <c r="B23" s="744"/>
      <c r="C23" s="745"/>
      <c r="D23" s="746"/>
      <c r="E23" s="6"/>
      <c r="F23" s="125"/>
      <c r="G23" s="109"/>
      <c r="H23" s="770"/>
      <c r="I23" s="961"/>
    </row>
    <row r="24" spans="1:35" ht="13.5" thickBot="1" x14ac:dyDescent="0.25">
      <c r="B24" s="978"/>
      <c r="C24" s="979"/>
      <c r="D24" s="980"/>
      <c r="E24" s="6"/>
      <c r="F24" s="125"/>
      <c r="G24" s="19"/>
      <c r="H24" s="771"/>
      <c r="I24" s="962"/>
    </row>
    <row r="25" spans="1:35" ht="13.5" thickBot="1" x14ac:dyDescent="0.25">
      <c r="B25" s="934" t="s">
        <v>18</v>
      </c>
      <c r="C25" s="935"/>
      <c r="D25" s="935"/>
      <c r="E25" s="935"/>
      <c r="F25" s="935"/>
      <c r="G25" s="935"/>
      <c r="H25" s="936"/>
      <c r="I25" s="778">
        <f>SUM(H18:H24)</f>
        <v>2427969</v>
      </c>
      <c r="AI25" s="1">
        <f>+AH38/G22</f>
        <v>0</v>
      </c>
    </row>
    <row r="26" spans="1:35" ht="13.5" thickBot="1" x14ac:dyDescent="0.25">
      <c r="B26" s="5" t="s">
        <v>12</v>
      </c>
      <c r="C26" s="5"/>
      <c r="D26" s="2"/>
      <c r="E26" s="2"/>
      <c r="F26" s="7"/>
      <c r="G26" s="2"/>
      <c r="H26" s="762"/>
      <c r="I26" s="762"/>
    </row>
    <row r="27" spans="1:35" s="16" customFormat="1" ht="32.25" thickBot="1" x14ac:dyDescent="0.25">
      <c r="A27" s="54"/>
      <c r="B27" s="14" t="str">
        <f>+'[111]HOJA MODELO'!$A$21</f>
        <v>Descripción</v>
      </c>
      <c r="C27" s="119" t="s">
        <v>28</v>
      </c>
      <c r="D27" s="119" t="s">
        <v>25</v>
      </c>
      <c r="E27" s="14" t="s">
        <v>21</v>
      </c>
      <c r="F27" s="14" t="s">
        <v>26</v>
      </c>
      <c r="G27" s="14" t="s">
        <v>27</v>
      </c>
      <c r="H27" s="763" t="s">
        <v>8</v>
      </c>
      <c r="I27" s="931"/>
    </row>
    <row r="28" spans="1:35" x14ac:dyDescent="0.2">
      <c r="B28" s="26"/>
      <c r="C28" s="28"/>
      <c r="D28" s="30"/>
      <c r="E28" s="29"/>
      <c r="F28" s="31"/>
      <c r="G28" s="21"/>
      <c r="H28" s="772"/>
      <c r="I28" s="932"/>
    </row>
    <row r="29" spans="1:35" ht="13.5" thickBot="1" x14ac:dyDescent="0.25">
      <c r="B29" s="22"/>
      <c r="C29" s="33"/>
      <c r="D29" s="28"/>
      <c r="E29" s="32"/>
      <c r="F29" s="24"/>
      <c r="G29" s="34"/>
      <c r="H29" s="772"/>
      <c r="I29" s="933"/>
    </row>
    <row r="30" spans="1:35" ht="13.5" thickBot="1" x14ac:dyDescent="0.25">
      <c r="B30" s="934" t="s">
        <v>18</v>
      </c>
      <c r="C30" s="935"/>
      <c r="D30" s="935"/>
      <c r="E30" s="935"/>
      <c r="F30" s="935"/>
      <c r="G30" s="935"/>
      <c r="H30" s="936"/>
      <c r="I30" s="778">
        <f>SUM(H28:H29)</f>
        <v>0</v>
      </c>
    </row>
    <row r="31" spans="1:35" ht="13.5" thickBot="1" x14ac:dyDescent="0.25">
      <c r="B31" s="5" t="s">
        <v>13</v>
      </c>
      <c r="C31" s="5"/>
      <c r="D31" s="2"/>
      <c r="E31" s="2"/>
      <c r="F31" s="7"/>
      <c r="G31" s="2"/>
      <c r="H31" s="762"/>
      <c r="I31" s="762"/>
    </row>
    <row r="32" spans="1:35" ht="13.5" thickBot="1" x14ac:dyDescent="0.25">
      <c r="B32" s="937" t="s">
        <v>14</v>
      </c>
      <c r="C32" s="938"/>
      <c r="D32" s="939"/>
      <c r="E32" s="14" t="s">
        <v>15</v>
      </c>
      <c r="F32" s="15" t="s">
        <v>9</v>
      </c>
      <c r="G32" s="15" t="s">
        <v>7</v>
      </c>
      <c r="H32" s="773" t="s">
        <v>8</v>
      </c>
      <c r="I32" s="940"/>
    </row>
    <row r="33" spans="1:34" x14ac:dyDescent="0.2">
      <c r="A33" s="95">
        <v>17</v>
      </c>
      <c r="B33" s="943" t="str">
        <f>+VLOOKUP(A33,MO,2,FALSE)</f>
        <v>Oficial de carpinteria en aluminio</v>
      </c>
      <c r="C33" s="944"/>
      <c r="D33" s="945"/>
      <c r="E33" s="148">
        <f>+VLOOKUP(A33,MO,6,FALSE)</f>
        <v>18239.057547133332</v>
      </c>
      <c r="F33" s="749">
        <v>1</v>
      </c>
      <c r="G33" s="187">
        <v>0.2</v>
      </c>
      <c r="H33" s="774">
        <f>(E33*F33)/G33</f>
        <v>91195.287735666658</v>
      </c>
      <c r="I33" s="941"/>
    </row>
    <row r="34" spans="1:34" x14ac:dyDescent="0.2">
      <c r="A34" s="95">
        <v>18</v>
      </c>
      <c r="B34" s="946" t="str">
        <f>+VLOOKUP(A34,MO,2,FALSE)</f>
        <v>Ayudante Practico  carpinteria en aluminio (Incl. Prestaciones)</v>
      </c>
      <c r="C34" s="947"/>
      <c r="D34" s="948"/>
      <c r="E34" s="151">
        <f>+VLOOKUP(A34,MO,6,FALSE)</f>
        <v>12493.776390000001</v>
      </c>
      <c r="F34" s="750">
        <v>1</v>
      </c>
      <c r="G34" s="196">
        <v>0.2</v>
      </c>
      <c r="H34" s="775">
        <f>(E34*F34)/G34</f>
        <v>62468.881950000003</v>
      </c>
      <c r="I34" s="941"/>
      <c r="AH34" s="1">
        <v>13969</v>
      </c>
    </row>
    <row r="35" spans="1:34" ht="13.5" thickBot="1" x14ac:dyDescent="0.25">
      <c r="B35" s="949"/>
      <c r="C35" s="950"/>
      <c r="D35" s="951"/>
      <c r="E35" s="151"/>
      <c r="F35" s="152"/>
      <c r="G35" s="186"/>
      <c r="H35" s="775"/>
      <c r="I35" s="942"/>
    </row>
    <row r="36" spans="1:34" ht="13.5" thickBot="1" x14ac:dyDescent="0.25">
      <c r="B36" s="934" t="s">
        <v>18</v>
      </c>
      <c r="C36" s="935"/>
      <c r="D36" s="935"/>
      <c r="E36" s="935"/>
      <c r="F36" s="935"/>
      <c r="G36" s="935"/>
      <c r="H36" s="936"/>
      <c r="I36" s="778">
        <f>SUM(H33:H35)</f>
        <v>153664.16968566665</v>
      </c>
    </row>
    <row r="37" spans="1:34" ht="13.5" thickBot="1" x14ac:dyDescent="0.25">
      <c r="B37" s="2"/>
      <c r="C37" s="2"/>
      <c r="D37" s="2"/>
      <c r="E37" s="2"/>
      <c r="F37" s="7"/>
      <c r="G37" s="2"/>
      <c r="H37" s="776"/>
      <c r="I37" s="779"/>
    </row>
    <row r="38" spans="1:34" ht="13.5" thickBot="1" x14ac:dyDescent="0.25">
      <c r="B38" s="934" t="s">
        <v>24</v>
      </c>
      <c r="C38" s="935"/>
      <c r="D38" s="935"/>
      <c r="E38" s="935"/>
      <c r="F38" s="935"/>
      <c r="G38" s="935"/>
      <c r="H38" s="952"/>
      <c r="I38" s="780">
        <f>ROUND(I15+I25+I30+I36,0)</f>
        <v>2600000</v>
      </c>
      <c r="AG38" s="1">
        <v>2600000</v>
      </c>
      <c r="AH38" s="751">
        <f>+AG38-I38</f>
        <v>0</v>
      </c>
    </row>
    <row r="40" spans="1:34" ht="13.5" thickBot="1" x14ac:dyDescent="0.25"/>
    <row r="41" spans="1:34" ht="31.5" customHeight="1" thickBot="1" x14ac:dyDescent="0.25">
      <c r="B41" s="981" t="s">
        <v>29</v>
      </c>
      <c r="C41" s="982"/>
      <c r="D41" s="982"/>
      <c r="E41" s="982"/>
      <c r="F41" s="982"/>
      <c r="G41" s="982"/>
      <c r="H41" s="982"/>
      <c r="I41" s="983"/>
    </row>
    <row r="42" spans="1:34" ht="14.25" customHeight="1" thickBot="1" x14ac:dyDescent="0.25">
      <c r="B42" s="984"/>
      <c r="C42" s="984"/>
      <c r="D42" s="984"/>
      <c r="E42" s="984"/>
      <c r="F42" s="984"/>
      <c r="G42" s="984"/>
      <c r="H42" s="984"/>
      <c r="I42" s="984"/>
    </row>
    <row r="43" spans="1:34" ht="15.75" customHeight="1" x14ac:dyDescent="0.2">
      <c r="B43" s="985" t="str">
        <f>+'Ingeniero y obra'!$B$5</f>
        <v>"REALIZAR OBRAS DE MANTENIMIENTO A LAS SEDES DONDE FUNCIONA LA DIRECCION REGIONAL Y DEL CENTRO DE LA INDUSTRIA, LA EMPRESA Y LOS SERVICIOS DEL SENA REGIONAL HUILA "</v>
      </c>
      <c r="C43" s="953"/>
      <c r="D43" s="953"/>
      <c r="E43" s="954"/>
      <c r="F43" s="104" t="s">
        <v>32</v>
      </c>
      <c r="G43" s="953" t="str">
        <f>+VLOOKUP(F44,ITEM,2,FALSE)</f>
        <v xml:space="preserve">Suministro e Instalación de GRANIPLAST ESGRAFIADO para acabados de muros exteriores  de ambientes de formación y radicación de correspondencia de la sede Comercio.  H=1.60  </v>
      </c>
      <c r="H43" s="953"/>
      <c r="I43" s="954"/>
    </row>
    <row r="44" spans="1:34" ht="57.75" customHeight="1" thickBot="1" x14ac:dyDescent="0.25">
      <c r="B44" s="986"/>
      <c r="C44" s="955"/>
      <c r="D44" s="955"/>
      <c r="E44" s="956"/>
      <c r="F44" s="184">
        <v>1.2</v>
      </c>
      <c r="G44" s="955"/>
      <c r="H44" s="955"/>
      <c r="I44" s="956"/>
    </row>
    <row r="45" spans="1:34" ht="13.5" thickBot="1" x14ac:dyDescent="0.25">
      <c r="B45" s="3"/>
      <c r="C45" s="3"/>
      <c r="D45" s="3"/>
      <c r="E45" s="3"/>
      <c r="F45" s="426"/>
      <c r="G45" s="3"/>
      <c r="H45" s="760"/>
      <c r="I45" s="760"/>
    </row>
    <row r="46" spans="1:34" ht="13.5" customHeight="1" thickBot="1" x14ac:dyDescent="0.25">
      <c r="B46" s="4"/>
      <c r="C46" s="4"/>
      <c r="D46" s="2"/>
      <c r="F46" s="12" t="s">
        <v>17</v>
      </c>
      <c r="G46" s="13" t="str">
        <f>+VLOOKUP(F44,ITEM,5,FALSE)</f>
        <v>ML</v>
      </c>
      <c r="H46" s="761"/>
      <c r="I46" s="761"/>
    </row>
    <row r="47" spans="1:34" ht="13.5" thickBot="1" x14ac:dyDescent="0.25">
      <c r="B47" s="5" t="s">
        <v>4</v>
      </c>
      <c r="C47" s="5"/>
      <c r="D47" s="2"/>
      <c r="E47" s="2"/>
      <c r="F47" s="7"/>
      <c r="G47" s="2"/>
      <c r="H47" s="762"/>
      <c r="I47" s="762"/>
    </row>
    <row r="48" spans="1:34" s="16" customFormat="1" ht="13.5" customHeight="1" thickBot="1" x14ac:dyDescent="0.25">
      <c r="A48" s="54"/>
      <c r="B48" s="957" t="s">
        <v>5</v>
      </c>
      <c r="C48" s="958"/>
      <c r="D48" s="958"/>
      <c r="E48" s="959"/>
      <c r="F48" s="15" t="s">
        <v>6</v>
      </c>
      <c r="G48" s="15" t="s">
        <v>7</v>
      </c>
      <c r="H48" s="768" t="s">
        <v>8</v>
      </c>
      <c r="I48" s="960"/>
    </row>
    <row r="49" spans="1:9" s="16" customFormat="1" ht="13.5" customHeight="1" x14ac:dyDescent="0.15">
      <c r="A49" s="114" t="s">
        <v>258</v>
      </c>
      <c r="B49" s="963" t="str">
        <f>+ VLOOKUP(A49,MAQYEQUIP,2,FALSE)</f>
        <v>HERRAMIENTA MENOR (10% MO)</v>
      </c>
      <c r="C49" s="964"/>
      <c r="D49" s="964"/>
      <c r="E49" s="965"/>
      <c r="F49" s="115" t="str">
        <f>+VLOOKUP(A49,MAQYEQUIP,4,FALSE)</f>
        <v>Global</v>
      </c>
      <c r="G49" s="17">
        <v>0.1</v>
      </c>
      <c r="H49" s="764">
        <f>+G49*I69</f>
        <v>945.31539611669996</v>
      </c>
      <c r="I49" s="961"/>
    </row>
    <row r="50" spans="1:9" s="16" customFormat="1" ht="13.5" customHeight="1" x14ac:dyDescent="0.15">
      <c r="A50" s="114"/>
      <c r="B50" s="202"/>
      <c r="C50" s="203"/>
      <c r="D50" s="203"/>
      <c r="E50" s="747"/>
      <c r="F50" s="631"/>
      <c r="G50" s="748"/>
      <c r="H50" s="766"/>
      <c r="I50" s="961"/>
    </row>
    <row r="51" spans="1:9" ht="13.5" customHeight="1" thickBot="1" x14ac:dyDescent="0.25">
      <c r="B51" s="969"/>
      <c r="C51" s="970"/>
      <c r="D51" s="970"/>
      <c r="E51" s="971"/>
      <c r="F51" s="427"/>
      <c r="G51" s="10"/>
      <c r="H51" s="767"/>
      <c r="I51" s="962"/>
    </row>
    <row r="52" spans="1:9" ht="13.5" thickBot="1" x14ac:dyDescent="0.25">
      <c r="B52" s="934" t="s">
        <v>18</v>
      </c>
      <c r="C52" s="935"/>
      <c r="D52" s="935"/>
      <c r="E52" s="935"/>
      <c r="F52" s="935"/>
      <c r="G52" s="935"/>
      <c r="H52" s="936"/>
      <c r="I52" s="778">
        <f>SUM(H49:H51)</f>
        <v>945.31539611669996</v>
      </c>
    </row>
    <row r="53" spans="1:9" ht="13.5" thickBot="1" x14ac:dyDescent="0.25">
      <c r="B53" s="5" t="s">
        <v>16</v>
      </c>
      <c r="C53" s="5"/>
      <c r="D53" s="2"/>
      <c r="E53" s="2"/>
      <c r="F53" s="7"/>
      <c r="G53" s="2"/>
      <c r="H53" s="762"/>
      <c r="I53" s="762"/>
    </row>
    <row r="54" spans="1:9" s="16" customFormat="1" ht="13.5" thickBot="1" x14ac:dyDescent="0.25">
      <c r="A54" s="54"/>
      <c r="B54" s="957" t="s">
        <v>5</v>
      </c>
      <c r="C54" s="958"/>
      <c r="D54" s="959"/>
      <c r="E54" s="14" t="s">
        <v>9</v>
      </c>
      <c r="F54" s="14" t="s">
        <v>10</v>
      </c>
      <c r="G54" s="14" t="s">
        <v>11</v>
      </c>
      <c r="H54" s="768" t="s">
        <v>8</v>
      </c>
      <c r="I54" s="960"/>
    </row>
    <row r="55" spans="1:9" ht="12.75" customHeight="1" x14ac:dyDescent="0.2">
      <c r="A55" s="95" t="s">
        <v>672</v>
      </c>
      <c r="B55" s="972" t="str">
        <f>+VLOOKUP(A55,MATERIALES,2,FALSE)</f>
        <v>GRANIPLAST - ESGRAFIADO EXTERIOR</v>
      </c>
      <c r="C55" s="973"/>
      <c r="D55" s="974"/>
      <c r="E55" s="8" t="str">
        <f>+VLOOKUP(A55,MATERIALES,3,FALSE)</f>
        <v>KG</v>
      </c>
      <c r="F55" s="115">
        <f t="shared" ref="F55:F56" si="8">+VLOOKUP(A55,MATERIALES,4,FALSE)</f>
        <v>3000</v>
      </c>
      <c r="G55" s="18">
        <f>4*1.16</f>
        <v>4.6399999999999997</v>
      </c>
      <c r="H55" s="769">
        <f t="shared" ref="H55:H56" si="9">+G55*F55</f>
        <v>13919.999999999998</v>
      </c>
      <c r="I55" s="961"/>
    </row>
    <row r="56" spans="1:9" x14ac:dyDescent="0.2">
      <c r="A56" s="95" t="s">
        <v>673</v>
      </c>
      <c r="B56" s="978" t="str">
        <f>+VLOOKUP(A56,MATERIALES,2,FALSE)</f>
        <v xml:space="preserve">BASE ESGRAFIADO PARA  GRANIPLAST </v>
      </c>
      <c r="C56" s="979"/>
      <c r="D56" s="980"/>
      <c r="E56" s="6" t="str">
        <f>+VLOOKUP(A56,MATERIALES,3,FALSE)</f>
        <v>KG</v>
      </c>
      <c r="F56" s="125">
        <f t="shared" si="8"/>
        <v>3000</v>
      </c>
      <c r="G56" s="109">
        <f>4*1.16</f>
        <v>4.6399999999999997</v>
      </c>
      <c r="H56" s="770">
        <f t="shared" si="9"/>
        <v>13919.999999999998</v>
      </c>
      <c r="I56" s="961"/>
    </row>
    <row r="57" spans="1:9" ht="13.5" thickBot="1" x14ac:dyDescent="0.25">
      <c r="B57" s="978"/>
      <c r="C57" s="979"/>
      <c r="D57" s="980"/>
      <c r="E57" s="6"/>
      <c r="F57" s="125"/>
      <c r="G57" s="19"/>
      <c r="H57" s="771"/>
      <c r="I57" s="962"/>
    </row>
    <row r="58" spans="1:9" ht="13.5" thickBot="1" x14ac:dyDescent="0.25">
      <c r="B58" s="934" t="s">
        <v>18</v>
      </c>
      <c r="C58" s="935"/>
      <c r="D58" s="935"/>
      <c r="E58" s="935"/>
      <c r="F58" s="935"/>
      <c r="G58" s="935"/>
      <c r="H58" s="936"/>
      <c r="I58" s="778">
        <f>SUM(H55:H57)</f>
        <v>27839.999999999996</v>
      </c>
    </row>
    <row r="59" spans="1:9" ht="13.5" thickBot="1" x14ac:dyDescent="0.25">
      <c r="B59" s="5" t="s">
        <v>12</v>
      </c>
      <c r="C59" s="5"/>
      <c r="D59" s="2"/>
      <c r="E59" s="2"/>
      <c r="F59" s="7"/>
      <c r="G59" s="2"/>
      <c r="H59" s="762"/>
      <c r="I59" s="762"/>
    </row>
    <row r="60" spans="1:9" s="16" customFormat="1" ht="32.25" thickBot="1" x14ac:dyDescent="0.25">
      <c r="A60" s="54"/>
      <c r="B60" s="14" t="str">
        <f>+'[111]HOJA MODELO'!$A$21</f>
        <v>Descripción</v>
      </c>
      <c r="C60" s="119" t="s">
        <v>28</v>
      </c>
      <c r="D60" s="119" t="s">
        <v>25</v>
      </c>
      <c r="E60" s="14" t="s">
        <v>21</v>
      </c>
      <c r="F60" s="14" t="s">
        <v>26</v>
      </c>
      <c r="G60" s="14" t="s">
        <v>27</v>
      </c>
      <c r="H60" s="763" t="s">
        <v>8</v>
      </c>
      <c r="I60" s="931"/>
    </row>
    <row r="61" spans="1:9" x14ac:dyDescent="0.2">
      <c r="B61" s="26"/>
      <c r="C61" s="28"/>
      <c r="D61" s="30"/>
      <c r="E61" s="29"/>
      <c r="F61" s="31"/>
      <c r="G61" s="21"/>
      <c r="H61" s="772"/>
      <c r="I61" s="932"/>
    </row>
    <row r="62" spans="1:9" ht="13.5" thickBot="1" x14ac:dyDescent="0.25">
      <c r="B62" s="22"/>
      <c r="C62" s="33"/>
      <c r="D62" s="28"/>
      <c r="E62" s="32"/>
      <c r="F62" s="24"/>
      <c r="G62" s="34"/>
      <c r="H62" s="772"/>
      <c r="I62" s="933"/>
    </row>
    <row r="63" spans="1:9" ht="13.5" thickBot="1" x14ac:dyDescent="0.25">
      <c r="B63" s="934" t="s">
        <v>18</v>
      </c>
      <c r="C63" s="935"/>
      <c r="D63" s="935"/>
      <c r="E63" s="935"/>
      <c r="F63" s="935"/>
      <c r="G63" s="935"/>
      <c r="H63" s="936"/>
      <c r="I63" s="778">
        <f>SUM(H61:H62)</f>
        <v>0</v>
      </c>
    </row>
    <row r="64" spans="1:9" ht="13.5" thickBot="1" x14ac:dyDescent="0.25">
      <c r="B64" s="5" t="s">
        <v>13</v>
      </c>
      <c r="C64" s="5"/>
      <c r="D64" s="2"/>
      <c r="E64" s="2"/>
      <c r="F64" s="7"/>
      <c r="G64" s="2"/>
      <c r="H64" s="762"/>
      <c r="I64" s="762"/>
    </row>
    <row r="65" spans="1:38" ht="13.5" thickBot="1" x14ac:dyDescent="0.25">
      <c r="B65" s="937" t="s">
        <v>14</v>
      </c>
      <c r="C65" s="938"/>
      <c r="D65" s="939"/>
      <c r="E65" s="14" t="s">
        <v>15</v>
      </c>
      <c r="F65" s="15" t="s">
        <v>9</v>
      </c>
      <c r="G65" s="15" t="s">
        <v>7</v>
      </c>
      <c r="H65" s="773" t="s">
        <v>8</v>
      </c>
      <c r="I65" s="940"/>
    </row>
    <row r="66" spans="1:38" x14ac:dyDescent="0.2">
      <c r="A66" s="95">
        <v>1</v>
      </c>
      <c r="B66" s="943" t="str">
        <f>+VLOOKUP(A66,MO,2,FALSE)</f>
        <v>Ayudante (Incl. Prestaciones)</v>
      </c>
      <c r="C66" s="944"/>
      <c r="D66" s="945"/>
      <c r="E66" s="148">
        <f>+VLOOKUP(A66,MO,6,FALSE)</f>
        <v>9119.8083333333307</v>
      </c>
      <c r="F66" s="149">
        <v>1</v>
      </c>
      <c r="G66" s="187">
        <v>2.6525560752108168</v>
      </c>
      <c r="H66" s="774">
        <f>(E66*F66)/G66</f>
        <v>3438.1208444796089</v>
      </c>
      <c r="I66" s="941"/>
      <c r="AG66" s="754"/>
      <c r="AH66" s="754"/>
      <c r="AI66" s="755"/>
      <c r="AJ66" s="755"/>
      <c r="AK66" s="755"/>
    </row>
    <row r="67" spans="1:38" x14ac:dyDescent="0.2">
      <c r="A67" s="95">
        <v>3</v>
      </c>
      <c r="B67" s="946" t="str">
        <f>+VLOOKUP(A67,MO,2,FALSE)</f>
        <v>Oficial (Incl. Prestaciones)</v>
      </c>
      <c r="C67" s="947"/>
      <c r="D67" s="948"/>
      <c r="E67" s="151">
        <f>+VLOOKUP(A67,MO,6,FALSE)</f>
        <v>15959.191195000003</v>
      </c>
      <c r="F67" s="152">
        <v>1</v>
      </c>
      <c r="G67" s="196">
        <v>2.6532175110931187</v>
      </c>
      <c r="H67" s="775">
        <f>(E67*F67)/G67</f>
        <v>6015.0331166873902</v>
      </c>
      <c r="I67" s="941"/>
      <c r="AH67" s="754"/>
      <c r="AI67" s="755"/>
      <c r="AJ67" s="755"/>
      <c r="AK67" s="755"/>
    </row>
    <row r="68" spans="1:38" ht="13.5" thickBot="1" x14ac:dyDescent="0.25">
      <c r="B68" s="949"/>
      <c r="C68" s="950"/>
      <c r="D68" s="951"/>
      <c r="E68" s="151"/>
      <c r="F68" s="152"/>
      <c r="G68" s="186"/>
      <c r="H68" s="775"/>
      <c r="I68" s="942"/>
    </row>
    <row r="69" spans="1:38" ht="13.5" thickBot="1" x14ac:dyDescent="0.25">
      <c r="B69" s="934" t="s">
        <v>18</v>
      </c>
      <c r="C69" s="935"/>
      <c r="D69" s="935"/>
      <c r="E69" s="935"/>
      <c r="F69" s="935"/>
      <c r="G69" s="935"/>
      <c r="H69" s="936"/>
      <c r="I69" s="778">
        <f>SUM(H66:H68)</f>
        <v>9453.1539611669996</v>
      </c>
      <c r="AL69" s="751"/>
    </row>
    <row r="70" spans="1:38" ht="13.5" thickBot="1" x14ac:dyDescent="0.25">
      <c r="B70" s="2"/>
      <c r="C70" s="2"/>
      <c r="D70" s="2"/>
      <c r="E70" s="2"/>
      <c r="F70" s="7"/>
      <c r="G70" s="2"/>
      <c r="H70" s="776"/>
      <c r="I70" s="779"/>
    </row>
    <row r="71" spans="1:38" ht="13.5" thickBot="1" x14ac:dyDescent="0.25">
      <c r="B71" s="934" t="s">
        <v>24</v>
      </c>
      <c r="C71" s="935"/>
      <c r="D71" s="935"/>
      <c r="E71" s="935"/>
      <c r="F71" s="935"/>
      <c r="G71" s="935"/>
      <c r="H71" s="952"/>
      <c r="I71" s="780">
        <f>ROUND(I52+I58+I63+I69,0)</f>
        <v>38238</v>
      </c>
      <c r="AG71" s="1">
        <v>38238</v>
      </c>
      <c r="AI71" s="751">
        <f>+I71-AG71</f>
        <v>0</v>
      </c>
      <c r="AJ71" s="751"/>
      <c r="AK71" s="751"/>
    </row>
    <row r="72" spans="1:38" x14ac:dyDescent="0.2">
      <c r="B72" s="591"/>
      <c r="C72" s="591"/>
      <c r="D72" s="591"/>
      <c r="E72" s="591"/>
      <c r="F72" s="591"/>
      <c r="G72" s="591"/>
      <c r="H72" s="591"/>
      <c r="I72" s="781"/>
      <c r="AI72" s="751"/>
      <c r="AJ72" s="751"/>
      <c r="AK72" s="751"/>
    </row>
    <row r="73" spans="1:38" x14ac:dyDescent="0.2">
      <c r="B73" s="591"/>
      <c r="C73" s="591"/>
      <c r="D73" s="591"/>
      <c r="E73" s="591"/>
      <c r="F73" s="591"/>
      <c r="G73" s="591"/>
      <c r="H73" s="591"/>
      <c r="I73" s="781"/>
      <c r="AI73" s="751"/>
      <c r="AJ73" s="751"/>
      <c r="AK73" s="751"/>
    </row>
    <row r="74" spans="1:38" ht="13.5" thickBot="1" x14ac:dyDescent="0.25"/>
    <row r="75" spans="1:38" ht="31.5" customHeight="1" thickBot="1" x14ac:dyDescent="0.25">
      <c r="B75" s="981" t="s">
        <v>29</v>
      </c>
      <c r="C75" s="982"/>
      <c r="D75" s="982"/>
      <c r="E75" s="982"/>
      <c r="F75" s="982"/>
      <c r="G75" s="982"/>
      <c r="H75" s="982"/>
      <c r="I75" s="983"/>
    </row>
    <row r="76" spans="1:38" ht="14.25" customHeight="1" thickBot="1" x14ac:dyDescent="0.25">
      <c r="B76" s="984"/>
      <c r="C76" s="984"/>
      <c r="D76" s="984"/>
      <c r="E76" s="984"/>
      <c r="F76" s="984"/>
      <c r="G76" s="984"/>
      <c r="H76" s="984"/>
      <c r="I76" s="984"/>
    </row>
    <row r="77" spans="1:38" ht="15.75" customHeight="1" x14ac:dyDescent="0.2">
      <c r="B77" s="985" t="str">
        <f>+'Ingeniero y obra'!$B$5</f>
        <v>"REALIZAR OBRAS DE MANTENIMIENTO A LAS SEDES DONDE FUNCIONA LA DIRECCION REGIONAL Y DEL CENTRO DE LA INDUSTRIA, LA EMPRESA Y LOS SERVICIOS DEL SENA REGIONAL HUILA "</v>
      </c>
      <c r="C77" s="953"/>
      <c r="D77" s="953"/>
      <c r="E77" s="954"/>
      <c r="F77" s="104" t="s">
        <v>32</v>
      </c>
      <c r="G77" s="953" t="str">
        <f>+VLOOKUP(F78,ITEM,2,FALSE)</f>
        <v xml:space="preserve">Mantenimiento de viga canal metalica de 0.25m x 0.25m , incluye limpieza general  ,  Pintura con anticorrosivo  con acabado rojo oxido en la parte exterior , soldadura y masilla para las partes deterioradas y mortero de nivelacion viga de soporte. </v>
      </c>
      <c r="H77" s="953"/>
      <c r="I77" s="954"/>
    </row>
    <row r="78" spans="1:38" ht="69" customHeight="1" thickBot="1" x14ac:dyDescent="0.25">
      <c r="B78" s="986"/>
      <c r="C78" s="955"/>
      <c r="D78" s="955"/>
      <c r="E78" s="956"/>
      <c r="F78" s="184">
        <v>1.3</v>
      </c>
      <c r="G78" s="955"/>
      <c r="H78" s="955"/>
      <c r="I78" s="956"/>
    </row>
    <row r="79" spans="1:38" ht="13.5" thickBot="1" x14ac:dyDescent="0.25">
      <c r="B79" s="3"/>
      <c r="C79" s="3"/>
      <c r="D79" s="3"/>
      <c r="E79" s="3"/>
      <c r="F79" s="426"/>
      <c r="G79" s="3"/>
      <c r="H79" s="760"/>
      <c r="I79" s="760"/>
    </row>
    <row r="80" spans="1:38" ht="13.5" customHeight="1" thickBot="1" x14ac:dyDescent="0.25">
      <c r="B80" s="4"/>
      <c r="C80" s="4"/>
      <c r="D80" s="2"/>
      <c r="F80" s="12" t="s">
        <v>17</v>
      </c>
      <c r="G80" s="13" t="str">
        <f>+VLOOKUP(F78,ITEM,5,FALSE)</f>
        <v>ML</v>
      </c>
      <c r="H80" s="761"/>
      <c r="I80" s="761"/>
    </row>
    <row r="81" spans="1:40" ht="13.5" thickBot="1" x14ac:dyDescent="0.25">
      <c r="B81" s="5" t="s">
        <v>4</v>
      </c>
      <c r="C81" s="5"/>
      <c r="D81" s="2"/>
      <c r="E81" s="2"/>
      <c r="F81" s="7"/>
      <c r="G81" s="2"/>
      <c r="H81" s="762"/>
      <c r="I81" s="762"/>
    </row>
    <row r="82" spans="1:40" s="16" customFormat="1" ht="13.5" customHeight="1" thickBot="1" x14ac:dyDescent="0.25">
      <c r="A82" s="54"/>
      <c r="B82" s="957" t="s">
        <v>5</v>
      </c>
      <c r="C82" s="958"/>
      <c r="D82" s="958"/>
      <c r="E82" s="959"/>
      <c r="F82" s="15" t="s">
        <v>6</v>
      </c>
      <c r="G82" s="15" t="s">
        <v>7</v>
      </c>
      <c r="H82" s="768" t="s">
        <v>8</v>
      </c>
      <c r="I82" s="960"/>
    </row>
    <row r="83" spans="1:40" s="16" customFormat="1" ht="13.5" customHeight="1" x14ac:dyDescent="0.15">
      <c r="A83" s="114" t="s">
        <v>258</v>
      </c>
      <c r="B83" s="963" t="str">
        <f>+ VLOOKUP(A83,MAQYEQUIP,2,FALSE)</f>
        <v>HERRAMIENTA MENOR (10% MO)</v>
      </c>
      <c r="C83" s="964"/>
      <c r="D83" s="964"/>
      <c r="E83" s="965"/>
      <c r="F83" s="115" t="str">
        <f>+VLOOKUP(A83,MAQYEQUIP,4,FALSE)</f>
        <v>Global</v>
      </c>
      <c r="G83" s="17">
        <v>0.1</v>
      </c>
      <c r="H83" s="764">
        <f>+G83*I109</f>
        <v>825.90443903221501</v>
      </c>
      <c r="I83" s="961"/>
    </row>
    <row r="84" spans="1:40" s="16" customFormat="1" x14ac:dyDescent="0.15">
      <c r="A84" s="114">
        <v>1.26</v>
      </c>
      <c r="B84" s="966" t="str">
        <f>+ VLOOKUP(A84,MAQYEQUIP,2,FALSE)</f>
        <v>EQUIPO DE SOLDADURA</v>
      </c>
      <c r="C84" s="967"/>
      <c r="D84" s="967"/>
      <c r="E84" s="968"/>
      <c r="F84" s="131">
        <f>+VLOOKUP(A84,MAQYEQUIP,4,FALSE)</f>
        <v>65000</v>
      </c>
      <c r="G84" s="126">
        <v>0.05</v>
      </c>
      <c r="H84" s="765">
        <f>+F84*G84</f>
        <v>3250</v>
      </c>
      <c r="I84" s="961"/>
      <c r="AG84" s="16">
        <v>0.05</v>
      </c>
      <c r="AH84" s="559">
        <v>4750</v>
      </c>
    </row>
    <row r="85" spans="1:40" s="16" customFormat="1" ht="13.5" customHeight="1" x14ac:dyDescent="0.15">
      <c r="A85" s="120">
        <v>1.27</v>
      </c>
      <c r="B85" s="966" t="str">
        <f>+ VLOOKUP(A85,MAQYEQUIP,2,FALSE)</f>
        <v>ANDAMIO CERTIFICADO</v>
      </c>
      <c r="C85" s="967"/>
      <c r="D85" s="967"/>
      <c r="E85" s="968"/>
      <c r="F85" s="131">
        <f>+VLOOKUP(A85,MAQYEQUIP,4,FALSE)</f>
        <v>95000</v>
      </c>
      <c r="G85" s="126">
        <v>3.9473684210526314E-2</v>
      </c>
      <c r="H85" s="765">
        <f>+F85*G85</f>
        <v>3750</v>
      </c>
      <c r="I85" s="961"/>
      <c r="AG85" s="16" t="s">
        <v>740</v>
      </c>
      <c r="AH85" s="16">
        <v>3750</v>
      </c>
    </row>
    <row r="86" spans="1:40" ht="13.5" customHeight="1" thickBot="1" x14ac:dyDescent="0.25">
      <c r="B86" s="969"/>
      <c r="C86" s="970"/>
      <c r="D86" s="970"/>
      <c r="E86" s="971"/>
      <c r="F86" s="427"/>
      <c r="G86" s="10"/>
      <c r="H86" s="767"/>
      <c r="I86" s="962"/>
      <c r="AI86" s="1" t="s">
        <v>683</v>
      </c>
      <c r="AL86" s="1" t="s">
        <v>684</v>
      </c>
    </row>
    <row r="87" spans="1:40" ht="13.5" thickBot="1" x14ac:dyDescent="0.25">
      <c r="B87" s="934" t="s">
        <v>18</v>
      </c>
      <c r="C87" s="935"/>
      <c r="D87" s="935"/>
      <c r="E87" s="935"/>
      <c r="F87" s="935"/>
      <c r="G87" s="935"/>
      <c r="H87" s="936"/>
      <c r="I87" s="778">
        <f>SUM(H83:H86)</f>
        <v>7825.9044390322151</v>
      </c>
      <c r="AG87" s="755">
        <f>+(AG84*AH85)/AH84</f>
        <v>3.9473684210526314E-2</v>
      </c>
    </row>
    <row r="88" spans="1:40" ht="13.5" thickBot="1" x14ac:dyDescent="0.25">
      <c r="B88" s="5" t="s">
        <v>16</v>
      </c>
      <c r="C88" s="5"/>
      <c r="D88" s="2"/>
      <c r="E88" s="2"/>
      <c r="F88" s="7"/>
      <c r="G88" s="2"/>
      <c r="H88" s="762"/>
      <c r="I88" s="762"/>
    </row>
    <row r="89" spans="1:40" s="16" customFormat="1" ht="13.5" thickBot="1" x14ac:dyDescent="0.25">
      <c r="A89" s="54"/>
      <c r="B89" s="957" t="s">
        <v>5</v>
      </c>
      <c r="C89" s="958"/>
      <c r="D89" s="959"/>
      <c r="E89" s="14" t="s">
        <v>9</v>
      </c>
      <c r="F89" s="14" t="s">
        <v>10</v>
      </c>
      <c r="G89" s="14" t="s">
        <v>11</v>
      </c>
      <c r="H89" s="768" t="s">
        <v>8</v>
      </c>
      <c r="I89" s="960"/>
    </row>
    <row r="90" spans="1:40" ht="12.75" customHeight="1" x14ac:dyDescent="0.2">
      <c r="A90" s="95" t="s">
        <v>625</v>
      </c>
      <c r="B90" s="972" t="str">
        <f t="shared" ref="B90:B95" si="10">+VLOOKUP(A90,MATERIALES,2,FALSE)</f>
        <v>ANTICORROSIVO CONTRA OXIDO Y CORROSION</v>
      </c>
      <c r="C90" s="973"/>
      <c r="D90" s="974"/>
      <c r="E90" s="8" t="str">
        <f t="shared" ref="E90:E95" si="11">+VLOOKUP(A90,MATERIALES,3,FALSE)</f>
        <v>GL</v>
      </c>
      <c r="F90" s="115">
        <f t="shared" ref="F90:F91" si="12">+VLOOKUP(A90,MATERIALES,4,FALSE)</f>
        <v>95000</v>
      </c>
      <c r="G90" s="18">
        <v>1.2500000000000001E-2</v>
      </c>
      <c r="H90" s="757">
        <f>+G90*F90</f>
        <v>1187.5</v>
      </c>
      <c r="I90" s="961"/>
    </row>
    <row r="91" spans="1:40" ht="12.75" customHeight="1" x14ac:dyDescent="0.2">
      <c r="A91" s="95" t="s">
        <v>682</v>
      </c>
      <c r="B91" s="975" t="str">
        <f t="shared" si="10"/>
        <v>DISOLVENTE THINNER</v>
      </c>
      <c r="C91" s="976"/>
      <c r="D91" s="977"/>
      <c r="E91" s="117" t="str">
        <f t="shared" si="11"/>
        <v>GL</v>
      </c>
      <c r="F91" s="131">
        <f t="shared" si="12"/>
        <v>39000</v>
      </c>
      <c r="G91" s="185">
        <v>1.2500000000000001E-2</v>
      </c>
      <c r="H91" s="758">
        <f t="shared" ref="H91" si="13">+G91*F91</f>
        <v>487.5</v>
      </c>
      <c r="I91" s="961"/>
    </row>
    <row r="92" spans="1:40" ht="12.75" customHeight="1" x14ac:dyDescent="0.2">
      <c r="A92" s="95">
        <v>7.48</v>
      </c>
      <c r="B92" s="975" t="str">
        <f t="shared" si="10"/>
        <v>PLIEGO DE LIJA 150</v>
      </c>
      <c r="C92" s="976"/>
      <c r="D92" s="977"/>
      <c r="E92" s="117" t="str">
        <f t="shared" si="11"/>
        <v>UND</v>
      </c>
      <c r="F92" s="131">
        <f t="shared" ref="F92" si="14">+VLOOKUP(A92,MATERIALES,4,FALSE)</f>
        <v>2500</v>
      </c>
      <c r="G92" s="185">
        <v>0.25</v>
      </c>
      <c r="H92" s="758">
        <f t="shared" ref="H92" si="15">+G92*F92</f>
        <v>625</v>
      </c>
      <c r="I92" s="961"/>
      <c r="AG92" s="1">
        <f>0.03*1</f>
        <v>0.03</v>
      </c>
    </row>
    <row r="93" spans="1:40" ht="12.75" customHeight="1" x14ac:dyDescent="0.2">
      <c r="A93" s="95" t="s">
        <v>47</v>
      </c>
      <c r="B93" s="975" t="str">
        <f t="shared" si="10"/>
        <v>SOLDADURA 1/8"  6013 METAL</v>
      </c>
      <c r="C93" s="976"/>
      <c r="D93" s="977"/>
      <c r="E93" s="117" t="str">
        <f t="shared" si="11"/>
        <v>KG</v>
      </c>
      <c r="F93" s="131">
        <f t="shared" ref="F93" si="16">+VLOOKUP(A93,MATERIALES,4,FALSE)</f>
        <v>27000</v>
      </c>
      <c r="G93" s="185">
        <v>0.15</v>
      </c>
      <c r="H93" s="758">
        <f t="shared" ref="H93" si="17">+G93*F93</f>
        <v>4050</v>
      </c>
      <c r="I93" s="961"/>
    </row>
    <row r="94" spans="1:40" ht="12.75" customHeight="1" x14ac:dyDescent="0.2">
      <c r="A94" s="95" t="s">
        <v>685</v>
      </c>
      <c r="B94" s="975" t="str">
        <f t="shared" si="10"/>
        <v>MASILLA ( PASTA ) PARA SOLDAR 1/4 GALON</v>
      </c>
      <c r="C94" s="976"/>
      <c r="D94" s="977"/>
      <c r="E94" s="117" t="str">
        <f t="shared" si="11"/>
        <v>UND</v>
      </c>
      <c r="F94" s="131">
        <f t="shared" ref="F94:F95" si="18">+VLOOKUP(A94,MATERIALES,4,FALSE)</f>
        <v>65000</v>
      </c>
      <c r="G94" s="185">
        <v>1.2500000000000001E-2</v>
      </c>
      <c r="H94" s="758">
        <f t="shared" ref="H94:H95" si="19">+G94*F94</f>
        <v>812.5</v>
      </c>
      <c r="I94" s="961"/>
    </row>
    <row r="95" spans="1:40" ht="12.75" customHeight="1" x14ac:dyDescent="0.2">
      <c r="A95" s="95">
        <v>9.6</v>
      </c>
      <c r="B95" s="975" t="str">
        <f t="shared" si="10"/>
        <v>MORTERO 1:4</v>
      </c>
      <c r="C95" s="976"/>
      <c r="D95" s="977"/>
      <c r="E95" s="117" t="str">
        <f t="shared" si="11"/>
        <v>M3</v>
      </c>
      <c r="F95" s="131">
        <f t="shared" si="18"/>
        <v>449928</v>
      </c>
      <c r="G95" s="185">
        <v>0.03</v>
      </c>
      <c r="H95" s="758">
        <f t="shared" si="19"/>
        <v>13497.84</v>
      </c>
      <c r="I95" s="961"/>
    </row>
    <row r="96" spans="1:40" x14ac:dyDescent="0.2">
      <c r="B96" s="978"/>
      <c r="C96" s="979"/>
      <c r="D96" s="980"/>
      <c r="E96" s="6"/>
      <c r="F96" s="125"/>
      <c r="G96" s="109"/>
      <c r="H96" s="770"/>
      <c r="I96" s="961"/>
      <c r="AI96" s="1">
        <v>1</v>
      </c>
      <c r="AL96" s="1">
        <v>40</v>
      </c>
      <c r="AN96" s="1">
        <f>+(AI96*AL97)/AL96</f>
        <v>1.2500000000000001E-2</v>
      </c>
    </row>
    <row r="97" spans="1:38" ht="13.5" thickBot="1" x14ac:dyDescent="0.25">
      <c r="B97" s="978"/>
      <c r="C97" s="979"/>
      <c r="D97" s="980"/>
      <c r="E97" s="6"/>
      <c r="F97" s="125"/>
      <c r="G97" s="19"/>
      <c r="H97" s="771"/>
      <c r="I97" s="962"/>
      <c r="AI97" s="1" t="s">
        <v>680</v>
      </c>
      <c r="AL97" s="1">
        <v>0.5</v>
      </c>
    </row>
    <row r="98" spans="1:38" ht="13.5" thickBot="1" x14ac:dyDescent="0.25">
      <c r="B98" s="934" t="s">
        <v>18</v>
      </c>
      <c r="C98" s="935"/>
      <c r="D98" s="935"/>
      <c r="E98" s="935"/>
      <c r="F98" s="935"/>
      <c r="G98" s="935"/>
      <c r="H98" s="936"/>
      <c r="I98" s="778">
        <f>SUM(H90:H97)</f>
        <v>20660.34</v>
      </c>
    </row>
    <row r="99" spans="1:38" ht="13.5" thickBot="1" x14ac:dyDescent="0.25">
      <c r="B99" s="5" t="s">
        <v>12</v>
      </c>
      <c r="C99" s="5"/>
      <c r="D99" s="2"/>
      <c r="E99" s="2"/>
      <c r="F99" s="7"/>
      <c r="G99" s="2"/>
      <c r="H99" s="762"/>
      <c r="I99" s="762"/>
    </row>
    <row r="100" spans="1:38" s="16" customFormat="1" ht="32.25" thickBot="1" x14ac:dyDescent="0.25">
      <c r="A100" s="54"/>
      <c r="B100" s="14" t="str">
        <f>+'[111]HOJA MODELO'!$A$21</f>
        <v>Descripción</v>
      </c>
      <c r="C100" s="119" t="s">
        <v>28</v>
      </c>
      <c r="D100" s="119" t="s">
        <v>25</v>
      </c>
      <c r="E100" s="14" t="s">
        <v>21</v>
      </c>
      <c r="F100" s="14" t="s">
        <v>26</v>
      </c>
      <c r="G100" s="14" t="s">
        <v>27</v>
      </c>
      <c r="H100" s="763" t="s">
        <v>8</v>
      </c>
      <c r="I100" s="931"/>
    </row>
    <row r="101" spans="1:38" x14ac:dyDescent="0.2">
      <c r="B101" s="26"/>
      <c r="C101" s="28"/>
      <c r="D101" s="30"/>
      <c r="E101" s="29"/>
      <c r="F101" s="31"/>
      <c r="G101" s="21"/>
      <c r="H101" s="772"/>
      <c r="I101" s="932"/>
    </row>
    <row r="102" spans="1:38" ht="13.5" thickBot="1" x14ac:dyDescent="0.25">
      <c r="B102" s="22"/>
      <c r="C102" s="33"/>
      <c r="D102" s="28"/>
      <c r="E102" s="32"/>
      <c r="F102" s="24"/>
      <c r="G102" s="34"/>
      <c r="H102" s="772"/>
      <c r="I102" s="933"/>
    </row>
    <row r="103" spans="1:38" ht="13.5" thickBot="1" x14ac:dyDescent="0.25">
      <c r="B103" s="934" t="s">
        <v>18</v>
      </c>
      <c r="C103" s="935"/>
      <c r="D103" s="935"/>
      <c r="E103" s="935"/>
      <c r="F103" s="935"/>
      <c r="G103" s="935"/>
      <c r="H103" s="936"/>
      <c r="I103" s="778">
        <f>SUM(H101:H102)</f>
        <v>0</v>
      </c>
    </row>
    <row r="104" spans="1:38" ht="13.5" thickBot="1" x14ac:dyDescent="0.25">
      <c r="B104" s="5" t="s">
        <v>13</v>
      </c>
      <c r="C104" s="5"/>
      <c r="D104" s="2"/>
      <c r="E104" s="2"/>
      <c r="F104" s="7"/>
      <c r="G104" s="2"/>
      <c r="H104" s="762"/>
      <c r="I104" s="762"/>
    </row>
    <row r="105" spans="1:38" ht="13.5" thickBot="1" x14ac:dyDescent="0.25">
      <c r="B105" s="937" t="s">
        <v>14</v>
      </c>
      <c r="C105" s="938"/>
      <c r="D105" s="939"/>
      <c r="E105" s="14" t="s">
        <v>15</v>
      </c>
      <c r="F105" s="15" t="s">
        <v>9</v>
      </c>
      <c r="G105" s="15" t="s">
        <v>7</v>
      </c>
      <c r="H105" s="773" t="s">
        <v>8</v>
      </c>
      <c r="I105" s="940"/>
    </row>
    <row r="106" spans="1:38" x14ac:dyDescent="0.2">
      <c r="A106" s="95">
        <v>1</v>
      </c>
      <c r="B106" s="943" t="str">
        <f>+VLOOKUP(A106,MO,2,FALSE)</f>
        <v>Ayudante (Incl. Prestaciones)</v>
      </c>
      <c r="C106" s="944"/>
      <c r="D106" s="945"/>
      <c r="E106" s="148">
        <f>+VLOOKUP(A106,MO,6,FALSE)</f>
        <v>9119.8083333333307</v>
      </c>
      <c r="F106" s="149">
        <v>1</v>
      </c>
      <c r="G106" s="187">
        <v>3.0557894335147995</v>
      </c>
      <c r="H106" s="774">
        <f>(E106*F106)/G106</f>
        <v>2984.4361111111102</v>
      </c>
      <c r="I106" s="941"/>
      <c r="AH106" s="751"/>
      <c r="AI106" s="752"/>
      <c r="AJ106" s="752"/>
      <c r="AK106" s="752"/>
      <c r="AL106" s="753"/>
    </row>
    <row r="107" spans="1:38" x14ac:dyDescent="0.2">
      <c r="A107" s="95">
        <v>3</v>
      </c>
      <c r="B107" s="946" t="str">
        <f>+VLOOKUP(A107,MO,2,FALSE)</f>
        <v>Oficial (Incl. Prestaciones)</v>
      </c>
      <c r="C107" s="947"/>
      <c r="D107" s="948"/>
      <c r="E107" s="151">
        <f>+VLOOKUP(A107,MO,6,FALSE)</f>
        <v>15959.191195000003</v>
      </c>
      <c r="F107" s="152">
        <v>1</v>
      </c>
      <c r="G107" s="196">
        <v>3.0227983499913886</v>
      </c>
      <c r="H107" s="775">
        <f>(E107*F107)/G107-5</f>
        <v>5274.6082792110392</v>
      </c>
      <c r="I107" s="941"/>
      <c r="AH107" s="751"/>
      <c r="AI107" s="752"/>
      <c r="AJ107" s="752"/>
      <c r="AK107" s="752"/>
      <c r="AL107" s="753"/>
    </row>
    <row r="108" spans="1:38" ht="13.5" thickBot="1" x14ac:dyDescent="0.25">
      <c r="B108" s="949"/>
      <c r="C108" s="950"/>
      <c r="D108" s="951"/>
      <c r="E108" s="151"/>
      <c r="F108" s="152"/>
      <c r="G108" s="186"/>
      <c r="H108" s="775"/>
      <c r="I108" s="942"/>
    </row>
    <row r="109" spans="1:38" ht="13.5" thickBot="1" x14ac:dyDescent="0.25">
      <c r="B109" s="934" t="s">
        <v>18</v>
      </c>
      <c r="C109" s="935"/>
      <c r="D109" s="935"/>
      <c r="E109" s="935"/>
      <c r="F109" s="935"/>
      <c r="G109" s="935"/>
      <c r="H109" s="936"/>
      <c r="I109" s="778">
        <f>SUM(H106:H108)</f>
        <v>8259.0443903221494</v>
      </c>
    </row>
    <row r="110" spans="1:38" ht="13.5" thickBot="1" x14ac:dyDescent="0.25">
      <c r="B110" s="2"/>
      <c r="C110" s="2"/>
      <c r="D110" s="2"/>
      <c r="E110" s="2"/>
      <c r="F110" s="7"/>
      <c r="G110" s="2"/>
      <c r="H110" s="776"/>
      <c r="I110" s="779"/>
    </row>
    <row r="111" spans="1:38" ht="13.5" thickBot="1" x14ac:dyDescent="0.25">
      <c r="B111" s="934" t="s">
        <v>24</v>
      </c>
      <c r="C111" s="935"/>
      <c r="D111" s="935"/>
      <c r="E111" s="935"/>
      <c r="F111" s="935"/>
      <c r="G111" s="935"/>
      <c r="H111" s="952"/>
      <c r="I111" s="780">
        <f>ROUND(I87+I98+I103+I109,0)</f>
        <v>36745</v>
      </c>
      <c r="AH111" s="751"/>
      <c r="AI111" s="756"/>
      <c r="AJ111" s="756"/>
      <c r="AK111" s="756"/>
      <c r="AL111" s="756"/>
    </row>
    <row r="112" spans="1:38" x14ac:dyDescent="0.2">
      <c r="B112" s="591"/>
      <c r="C112" s="591"/>
      <c r="D112" s="591"/>
      <c r="E112" s="591"/>
      <c r="F112" s="591"/>
      <c r="G112" s="591"/>
      <c r="H112" s="777"/>
      <c r="I112" s="781"/>
      <c r="AH112" s="751"/>
      <c r="AI112" s="756"/>
      <c r="AJ112" s="756"/>
      <c r="AK112" s="756"/>
      <c r="AL112" s="756"/>
    </row>
    <row r="113" spans="1:45" ht="13.5" thickBot="1" x14ac:dyDescent="0.25"/>
    <row r="114" spans="1:45" ht="31.5" customHeight="1" thickBot="1" x14ac:dyDescent="0.25">
      <c r="B114" s="981" t="s">
        <v>29</v>
      </c>
      <c r="C114" s="982"/>
      <c r="D114" s="982"/>
      <c r="E114" s="982"/>
      <c r="F114" s="982"/>
      <c r="G114" s="982"/>
      <c r="H114" s="982"/>
      <c r="I114" s="983"/>
    </row>
    <row r="115" spans="1:45" ht="14.25" customHeight="1" thickBot="1" x14ac:dyDescent="0.25">
      <c r="B115" s="984"/>
      <c r="C115" s="984"/>
      <c r="D115" s="984"/>
      <c r="E115" s="984"/>
      <c r="F115" s="984"/>
      <c r="G115" s="984"/>
      <c r="H115" s="984"/>
      <c r="I115" s="984"/>
    </row>
    <row r="116" spans="1:45" ht="15.75" customHeight="1" x14ac:dyDescent="0.2">
      <c r="B116" s="985" t="str">
        <f>+'[112]Ingeniero y obra'!$B$5</f>
        <v>"REALIZAR OBRAS DE MANTENIMIENTO A LAS SEDES DONDE FUNCIONA LA DIRECCION REGIONAL Y DEL CENTRO DE LA INDUSTRIA, LA EMPRESA Y LOS SERVICIOS DEL SENA REGIONAL HUILA "</v>
      </c>
      <c r="C116" s="953"/>
      <c r="D116" s="953"/>
      <c r="E116" s="954"/>
      <c r="F116" s="104" t="s">
        <v>32</v>
      </c>
      <c r="G116" s="953" t="str">
        <f>+VLOOKUP(F117,ITEM,2,FALSE)</f>
        <v xml:space="preserve">Suministro e instalación de cárcamo para recolección de aguas lluvias, incluye excavación de ( 0,5x0,3) ,muros perimetrales y  base  en concreto de 3000 psi de E: 10cm  , reforzado con varilla de 3/8” cada 15cm  ,  rejilla metálica con marco en ángulos longitudinal de 1"X1/8”  y varilla de 3/8” transversales cada 3cm </v>
      </c>
      <c r="H116" s="953"/>
      <c r="I116" s="954"/>
    </row>
    <row r="117" spans="1:45" ht="87" customHeight="1" thickBot="1" x14ac:dyDescent="0.25">
      <c r="B117" s="986"/>
      <c r="C117" s="955"/>
      <c r="D117" s="955"/>
      <c r="E117" s="956"/>
      <c r="F117" s="184">
        <v>1.4</v>
      </c>
      <c r="G117" s="955"/>
      <c r="H117" s="955"/>
      <c r="I117" s="956"/>
    </row>
    <row r="118" spans="1:45" ht="13.5" thickBot="1" x14ac:dyDescent="0.25">
      <c r="B118" s="3"/>
      <c r="C118" s="3"/>
      <c r="D118" s="3"/>
      <c r="E118" s="3"/>
      <c r="F118" s="426"/>
      <c r="G118" s="3"/>
      <c r="H118" s="760"/>
      <c r="I118" s="760"/>
    </row>
    <row r="119" spans="1:45" ht="13.5" customHeight="1" thickBot="1" x14ac:dyDescent="0.25">
      <c r="B119" s="4"/>
      <c r="C119" s="4"/>
      <c r="D119" s="2"/>
      <c r="F119" s="12" t="s">
        <v>17</v>
      </c>
      <c r="G119" s="13" t="str">
        <f>+VLOOKUP(F117,ITEM,5,FALSE)</f>
        <v>ML</v>
      </c>
      <c r="H119" s="761"/>
      <c r="I119" s="761"/>
      <c r="AJ119" s="1">
        <f>1/0.05</f>
        <v>20</v>
      </c>
    </row>
    <row r="120" spans="1:45" ht="13.5" thickBot="1" x14ac:dyDescent="0.25">
      <c r="B120" s="5" t="s">
        <v>4</v>
      </c>
      <c r="C120" s="5"/>
      <c r="D120" s="2"/>
      <c r="E120" s="2"/>
      <c r="F120" s="7"/>
      <c r="G120" s="2"/>
      <c r="H120" s="762"/>
      <c r="I120" s="762"/>
      <c r="AJ120" s="1">
        <f>20*0.3</f>
        <v>6</v>
      </c>
    </row>
    <row r="121" spans="1:45" s="16" customFormat="1" ht="13.5" customHeight="1" thickBot="1" x14ac:dyDescent="0.25">
      <c r="A121" s="54"/>
      <c r="B121" s="957" t="s">
        <v>5</v>
      </c>
      <c r="C121" s="958"/>
      <c r="D121" s="958"/>
      <c r="E121" s="959"/>
      <c r="F121" s="15" t="s">
        <v>6</v>
      </c>
      <c r="G121" s="15" t="s">
        <v>7</v>
      </c>
      <c r="H121" s="768" t="s">
        <v>8</v>
      </c>
      <c r="I121" s="960"/>
      <c r="AJ121" s="16">
        <f>+AJ120*AJ141</f>
        <v>3.3600000000000003</v>
      </c>
    </row>
    <row r="122" spans="1:45" s="16" customFormat="1" ht="13.5" customHeight="1" x14ac:dyDescent="0.15">
      <c r="A122" s="114" t="s">
        <v>258</v>
      </c>
      <c r="B122" s="963" t="str">
        <f>+ VLOOKUP(A122,MAQYEQUIP,2,FALSE)</f>
        <v>HERRAMIENTA MENOR (10% MO)</v>
      </c>
      <c r="C122" s="964"/>
      <c r="D122" s="964"/>
      <c r="E122" s="965"/>
      <c r="F122" s="115" t="str">
        <f>+VLOOKUP(A122,MAQYEQUIP,4,FALSE)</f>
        <v>Global</v>
      </c>
      <c r="G122" s="17">
        <v>0.15</v>
      </c>
      <c r="H122" s="764">
        <f>+G122*I147</f>
        <v>37617.74929249999</v>
      </c>
      <c r="I122" s="961"/>
    </row>
    <row r="123" spans="1:45" s="16" customFormat="1" ht="13.5" customHeight="1" x14ac:dyDescent="0.15">
      <c r="A123" s="120"/>
      <c r="B123" s="966"/>
      <c r="C123" s="967"/>
      <c r="D123" s="967"/>
      <c r="E123" s="968"/>
      <c r="F123" s="131"/>
      <c r="G123" s="126"/>
      <c r="H123" s="765"/>
      <c r="I123" s="961"/>
    </row>
    <row r="124" spans="1:45" ht="13.5" customHeight="1" thickBot="1" x14ac:dyDescent="0.25">
      <c r="B124" s="969"/>
      <c r="C124" s="970"/>
      <c r="D124" s="970"/>
      <c r="E124" s="971"/>
      <c r="F124" s="427"/>
      <c r="G124" s="10"/>
      <c r="H124" s="767"/>
      <c r="I124" s="962"/>
      <c r="AI124" s="1" t="s">
        <v>683</v>
      </c>
      <c r="AL124" s="1" t="s">
        <v>684</v>
      </c>
    </row>
    <row r="125" spans="1:45" ht="13.5" thickBot="1" x14ac:dyDescent="0.25">
      <c r="B125" s="934" t="s">
        <v>18</v>
      </c>
      <c r="C125" s="935"/>
      <c r="D125" s="935"/>
      <c r="E125" s="935"/>
      <c r="F125" s="935"/>
      <c r="G125" s="935"/>
      <c r="H125" s="936"/>
      <c r="I125" s="778">
        <f>SUM(H122:H124)</f>
        <v>37617.74929249999</v>
      </c>
      <c r="AL125" s="789"/>
      <c r="AM125" s="790"/>
      <c r="AN125" s="791"/>
    </row>
    <row r="126" spans="1:45" ht="13.5" thickBot="1" x14ac:dyDescent="0.25">
      <c r="B126" s="5" t="s">
        <v>16</v>
      </c>
      <c r="C126" s="5"/>
      <c r="D126" s="2"/>
      <c r="E126" s="2"/>
      <c r="F126" s="7"/>
      <c r="G126" s="2"/>
      <c r="H126" s="762"/>
      <c r="I126" s="762"/>
      <c r="AL126" s="792"/>
      <c r="AM126" s="793"/>
      <c r="AN126" s="794"/>
      <c r="AP126" s="990" t="s">
        <v>742</v>
      </c>
      <c r="AQ126" s="990"/>
      <c r="AR126" s="990"/>
    </row>
    <row r="127" spans="1:45" s="16" customFormat="1" ht="13.5" thickBot="1" x14ac:dyDescent="0.25">
      <c r="A127" s="54"/>
      <c r="B127" s="957" t="s">
        <v>5</v>
      </c>
      <c r="C127" s="958"/>
      <c r="D127" s="959"/>
      <c r="E127" s="14" t="s">
        <v>9</v>
      </c>
      <c r="F127" s="14" t="s">
        <v>10</v>
      </c>
      <c r="G127" s="14" t="s">
        <v>11</v>
      </c>
      <c r="H127" s="768" t="s">
        <v>8</v>
      </c>
      <c r="I127" s="960"/>
      <c r="AL127" s="795"/>
      <c r="AM127" s="796"/>
      <c r="AN127" s="797"/>
      <c r="AP127" s="54" t="s">
        <v>743</v>
      </c>
      <c r="AQ127" s="16" t="s">
        <v>744</v>
      </c>
      <c r="AR127" s="16" t="s">
        <v>310</v>
      </c>
    </row>
    <row r="128" spans="1:45" ht="12.75" customHeight="1" x14ac:dyDescent="0.2">
      <c r="A128" s="95">
        <v>9.1</v>
      </c>
      <c r="B128" s="972" t="str">
        <f t="shared" ref="B128:B133" si="20">+VLOOKUP(A128,MATERIALES,2,FALSE)</f>
        <v>CONCRETO SIMPLE DE 3000 P.S.I. (210 KG/CM2)</v>
      </c>
      <c r="C128" s="973"/>
      <c r="D128" s="974"/>
      <c r="E128" s="8" t="str">
        <f t="shared" ref="E128:E130" si="21">+VLOOKUP(A128,MATERIALES,3,FALSE)</f>
        <v>M3</v>
      </c>
      <c r="F128" s="115">
        <f t="shared" ref="F128:F130" si="22">+VLOOKUP(A128,MATERIALES,4,FALSE)</f>
        <v>542777</v>
      </c>
      <c r="G128" s="18">
        <f>+AS128+AS129+AS133</f>
        <v>0.12</v>
      </c>
      <c r="H128" s="798">
        <f>+G128*F128</f>
        <v>65133.24</v>
      </c>
      <c r="I128" s="961"/>
      <c r="AL128" s="792"/>
      <c r="AM128" s="799"/>
      <c r="AN128" s="794"/>
      <c r="AP128" s="95">
        <f>1.2*2</f>
        <v>2.4</v>
      </c>
      <c r="AQ128" s="95">
        <v>0.3</v>
      </c>
      <c r="AR128" s="95">
        <v>0.1</v>
      </c>
      <c r="AS128" s="1">
        <f>+AP128*AQ128*AR128</f>
        <v>7.1999999999999995E-2</v>
      </c>
    </row>
    <row r="129" spans="1:45" ht="12.75" customHeight="1" x14ac:dyDescent="0.2">
      <c r="A129" s="95" t="s">
        <v>49</v>
      </c>
      <c r="B129" s="975" t="str">
        <f t="shared" si="20"/>
        <v xml:space="preserve">VARILLA 3/8" </v>
      </c>
      <c r="C129" s="976"/>
      <c r="D129" s="977"/>
      <c r="E129" s="117" t="str">
        <f t="shared" si="21"/>
        <v>KG</v>
      </c>
      <c r="F129" s="131">
        <f t="shared" si="22"/>
        <v>5500</v>
      </c>
      <c r="G129" s="800">
        <f>+AK141+5.55+5.19480519480519</f>
        <v>22.280805194805193</v>
      </c>
      <c r="H129" s="801">
        <f t="shared" ref="H129:H132" si="23">+G129*F129</f>
        <v>122544.42857142857</v>
      </c>
      <c r="I129" s="961"/>
      <c r="AG129" s="95" t="s">
        <v>743</v>
      </c>
      <c r="AH129" s="95" t="s">
        <v>0</v>
      </c>
      <c r="AI129" s="95" t="s">
        <v>742</v>
      </c>
      <c r="AL129" s="792"/>
      <c r="AM129" s="799"/>
      <c r="AN129" s="794"/>
      <c r="AP129" s="95">
        <f>0.3*2</f>
        <v>0.6</v>
      </c>
      <c r="AQ129" s="95">
        <v>0.3</v>
      </c>
      <c r="AR129" s="95">
        <v>0.1</v>
      </c>
      <c r="AS129" s="1">
        <f>+AP129*AQ129*AR129</f>
        <v>1.7999999999999999E-2</v>
      </c>
    </row>
    <row r="130" spans="1:45" ht="12.75" customHeight="1" x14ac:dyDescent="0.2">
      <c r="A130" s="95">
        <v>1.1499999999999999</v>
      </c>
      <c r="B130" s="975" t="str">
        <f t="shared" si="20"/>
        <v>ANGULO 1 X  1/8"</v>
      </c>
      <c r="C130" s="976"/>
      <c r="D130" s="977"/>
      <c r="E130" s="117" t="str">
        <f t="shared" si="21"/>
        <v>ML</v>
      </c>
      <c r="F130" s="131">
        <f t="shared" si="22"/>
        <v>11000</v>
      </c>
      <c r="G130" s="185">
        <f>(1.2+1.2+0.3+0.3 )*2</f>
        <v>5.9999999999999991</v>
      </c>
      <c r="H130" s="801">
        <f t="shared" si="23"/>
        <v>65999.999999999985</v>
      </c>
      <c r="I130" s="961"/>
      <c r="AG130" s="1" t="s">
        <v>745</v>
      </c>
      <c r="AL130" s="792"/>
      <c r="AM130" s="799"/>
      <c r="AN130" s="794"/>
    </row>
    <row r="131" spans="1:45" ht="12.75" customHeight="1" x14ac:dyDescent="0.2">
      <c r="A131" s="95" t="s">
        <v>47</v>
      </c>
      <c r="B131" s="975" t="str">
        <f t="shared" si="20"/>
        <v>SOLDADURA 1/8"  6013 METAL</v>
      </c>
      <c r="C131" s="976"/>
      <c r="D131" s="977"/>
      <c r="E131" s="117" t="str">
        <f t="shared" ref="E131" si="24">+VLOOKUP(A131,MATERIALES,3,FALSE)</f>
        <v>KG</v>
      </c>
      <c r="F131" s="131">
        <f t="shared" ref="F131" si="25">+VLOOKUP(A131,MATERIALES,4,FALSE)</f>
        <v>27000</v>
      </c>
      <c r="G131" s="185">
        <v>0.5</v>
      </c>
      <c r="H131" s="801">
        <f t="shared" si="23"/>
        <v>13500</v>
      </c>
      <c r="I131" s="961"/>
      <c r="AG131" s="1">
        <v>1.2</v>
      </c>
      <c r="AH131" s="1">
        <v>4</v>
      </c>
      <c r="AI131" s="1">
        <v>2</v>
      </c>
      <c r="AL131" s="792"/>
      <c r="AM131" s="802"/>
      <c r="AN131" s="794"/>
      <c r="AP131" s="990" t="s">
        <v>746</v>
      </c>
      <c r="AQ131" s="990"/>
      <c r="AR131" s="990"/>
    </row>
    <row r="132" spans="1:45" ht="12.75" customHeight="1" x14ac:dyDescent="0.2">
      <c r="A132" s="95" t="s">
        <v>685</v>
      </c>
      <c r="B132" s="975" t="str">
        <f t="shared" si="20"/>
        <v>MASILLA ( PASTA ) PARA SOLDAR 1/4 GALON</v>
      </c>
      <c r="C132" s="976"/>
      <c r="D132" s="977"/>
      <c r="E132" s="117" t="str">
        <f t="shared" ref="E132" si="26">+VLOOKUP(A132,MATERIALES,3,FALSE)</f>
        <v>UND</v>
      </c>
      <c r="F132" s="131">
        <f t="shared" ref="F132" si="27">+VLOOKUP(A132,MATERIALES,4,FALSE)</f>
        <v>65000</v>
      </c>
      <c r="G132" s="185">
        <v>0.5</v>
      </c>
      <c r="H132" s="801">
        <f t="shared" si="23"/>
        <v>32500</v>
      </c>
      <c r="I132" s="961"/>
      <c r="AG132" s="1">
        <v>0.5</v>
      </c>
      <c r="AH132" s="1">
        <v>4</v>
      </c>
      <c r="AI132" s="1">
        <v>2</v>
      </c>
      <c r="AL132" s="803"/>
      <c r="AM132" s="804"/>
      <c r="AN132" s="805"/>
      <c r="AP132" s="54" t="s">
        <v>743</v>
      </c>
      <c r="AQ132" s="16" t="s">
        <v>744</v>
      </c>
      <c r="AR132" s="16" t="s">
        <v>310</v>
      </c>
      <c r="AS132" s="16"/>
    </row>
    <row r="133" spans="1:45" ht="12.75" customHeight="1" x14ac:dyDescent="0.2">
      <c r="A133" s="95">
        <v>10.199999999999999</v>
      </c>
      <c r="B133" s="975" t="str">
        <f t="shared" si="20"/>
        <v>DESPERDICIO</v>
      </c>
      <c r="C133" s="976"/>
      <c r="D133" s="977"/>
      <c r="E133" s="117" t="str">
        <f t="shared" ref="E133" si="28">+VLOOKUP(A133,MATERIALES,3,FALSE)</f>
        <v>%</v>
      </c>
      <c r="F133" s="806">
        <v>0.05</v>
      </c>
      <c r="G133" s="185"/>
      <c r="H133" s="801">
        <f>SUM(H128:H132)*F133</f>
        <v>14983.883428571429</v>
      </c>
      <c r="I133" s="961"/>
      <c r="AG133" s="1">
        <v>1.2</v>
      </c>
      <c r="AH133" s="1">
        <v>4</v>
      </c>
      <c r="AI133" s="1">
        <v>1</v>
      </c>
      <c r="AM133" s="1">
        <v>0.3</v>
      </c>
      <c r="AP133" s="95">
        <v>1</v>
      </c>
      <c r="AQ133" s="95">
        <v>0.3</v>
      </c>
      <c r="AR133" s="95">
        <v>0.1</v>
      </c>
      <c r="AS133" s="1">
        <f>+AP133*AQ133*AR133</f>
        <v>0.03</v>
      </c>
    </row>
    <row r="134" spans="1:45" x14ac:dyDescent="0.2">
      <c r="B134" s="978"/>
      <c r="C134" s="979"/>
      <c r="D134" s="980"/>
      <c r="E134" s="6"/>
      <c r="F134" s="125"/>
      <c r="G134" s="109"/>
      <c r="H134" s="770"/>
      <c r="I134" s="961"/>
      <c r="AP134" s="95"/>
      <c r="AQ134" s="95"/>
      <c r="AR134" s="95"/>
    </row>
    <row r="135" spans="1:45" ht="13.5" thickBot="1" x14ac:dyDescent="0.25">
      <c r="B135" s="978"/>
      <c r="C135" s="979"/>
      <c r="D135" s="980"/>
      <c r="E135" s="6"/>
      <c r="F135" s="125"/>
      <c r="G135" s="19"/>
      <c r="H135" s="771"/>
      <c r="I135" s="962"/>
    </row>
    <row r="136" spans="1:45" ht="13.5" thickBot="1" x14ac:dyDescent="0.25">
      <c r="B136" s="934" t="s">
        <v>18</v>
      </c>
      <c r="C136" s="935"/>
      <c r="D136" s="935"/>
      <c r="E136" s="935"/>
      <c r="F136" s="935"/>
      <c r="G136" s="935"/>
      <c r="H136" s="936"/>
      <c r="I136" s="778">
        <f>SUM(H128:H135)</f>
        <v>314661.55200000003</v>
      </c>
      <c r="AH136" s="792"/>
      <c r="AI136" s="794"/>
    </row>
    <row r="137" spans="1:45" ht="13.5" thickBot="1" x14ac:dyDescent="0.25">
      <c r="B137" s="5" t="s">
        <v>12</v>
      </c>
      <c r="C137" s="5"/>
      <c r="D137" s="2"/>
      <c r="E137" s="2"/>
      <c r="F137" s="7"/>
      <c r="G137" s="2"/>
      <c r="H137" s="762"/>
      <c r="I137" s="762"/>
      <c r="AG137" s="1">
        <v>0.3</v>
      </c>
      <c r="AH137" s="803"/>
      <c r="AI137" s="805"/>
      <c r="AJ137" s="1">
        <v>0.3</v>
      </c>
    </row>
    <row r="138" spans="1:45" s="16" customFormat="1" ht="32.25" thickBot="1" x14ac:dyDescent="0.25">
      <c r="A138" s="54"/>
      <c r="B138" s="14" t="str">
        <f>+'[111]HOJA MODELO'!$A$21</f>
        <v>Descripción</v>
      </c>
      <c r="C138" s="119" t="s">
        <v>28</v>
      </c>
      <c r="D138" s="119" t="s">
        <v>25</v>
      </c>
      <c r="E138" s="14" t="s">
        <v>21</v>
      </c>
      <c r="F138" s="14" t="s">
        <v>26</v>
      </c>
      <c r="G138" s="14" t="s">
        <v>27</v>
      </c>
      <c r="H138" s="763" t="s">
        <v>8</v>
      </c>
      <c r="I138" s="931"/>
      <c r="AH138" s="16">
        <v>1.1499999999999999</v>
      </c>
    </row>
    <row r="139" spans="1:45" x14ac:dyDescent="0.2">
      <c r="B139" s="26"/>
      <c r="C139" s="28"/>
      <c r="D139" s="30"/>
      <c r="E139" s="29"/>
      <c r="F139" s="31"/>
      <c r="G139" s="21"/>
      <c r="H139" s="772"/>
      <c r="I139" s="932"/>
      <c r="AG139" s="1">
        <f>+AG137+AH138+AJ137</f>
        <v>1.75</v>
      </c>
      <c r="AH139" s="1">
        <v>4</v>
      </c>
      <c r="AI139" s="1">
        <f>+AG139*AH139</f>
        <v>7</v>
      </c>
    </row>
    <row r="140" spans="1:45" ht="13.5" thickBot="1" x14ac:dyDescent="0.25">
      <c r="B140" s="22"/>
      <c r="C140" s="33"/>
      <c r="D140" s="28"/>
      <c r="E140" s="32"/>
      <c r="F140" s="24"/>
      <c r="G140" s="34"/>
      <c r="H140" s="772"/>
      <c r="I140" s="933"/>
      <c r="AG140" s="1">
        <f>0.5+0.5+1.2+1.2</f>
        <v>3.4000000000000004</v>
      </c>
      <c r="AH140" s="1">
        <v>4</v>
      </c>
      <c r="AI140" s="1">
        <f>+AG140*AH140</f>
        <v>13.600000000000001</v>
      </c>
    </row>
    <row r="141" spans="1:45" ht="13.5" thickBot="1" x14ac:dyDescent="0.25">
      <c r="B141" s="934" t="s">
        <v>18</v>
      </c>
      <c r="C141" s="935"/>
      <c r="D141" s="935"/>
      <c r="E141" s="935"/>
      <c r="F141" s="935"/>
      <c r="G141" s="935"/>
      <c r="H141" s="936"/>
      <c r="I141" s="778">
        <f>SUM(H139:H140)</f>
        <v>0</v>
      </c>
      <c r="AI141" s="1">
        <f>SUM(AI139:AI140)</f>
        <v>20.6</v>
      </c>
      <c r="AJ141" s="1">
        <v>0.56000000000000005</v>
      </c>
      <c r="AK141" s="1">
        <f>+AI141*AJ141</f>
        <v>11.536000000000001</v>
      </c>
    </row>
    <row r="142" spans="1:45" ht="13.5" thickBot="1" x14ac:dyDescent="0.25">
      <c r="B142" s="5" t="s">
        <v>13</v>
      </c>
      <c r="C142" s="5"/>
      <c r="D142" s="2"/>
      <c r="E142" s="2"/>
      <c r="F142" s="7"/>
      <c r="G142" s="2"/>
      <c r="H142" s="762"/>
      <c r="I142" s="762"/>
    </row>
    <row r="143" spans="1:45" ht="13.5" thickBot="1" x14ac:dyDescent="0.25">
      <c r="B143" s="937" t="s">
        <v>14</v>
      </c>
      <c r="C143" s="938"/>
      <c r="D143" s="939"/>
      <c r="E143" s="14" t="s">
        <v>15</v>
      </c>
      <c r="F143" s="15" t="s">
        <v>9</v>
      </c>
      <c r="G143" s="15" t="s">
        <v>7</v>
      </c>
      <c r="H143" s="773" t="s">
        <v>8</v>
      </c>
      <c r="I143" s="940"/>
      <c r="AG143" s="1">
        <f>1/0.03</f>
        <v>33.333333333333336</v>
      </c>
      <c r="AH143" s="1">
        <f>33*0.3</f>
        <v>9.9</v>
      </c>
      <c r="AI143" s="1">
        <f>+AH143*AJ141</f>
        <v>5.5440000000000005</v>
      </c>
    </row>
    <row r="144" spans="1:45" x14ac:dyDescent="0.2">
      <c r="A144" s="95">
        <v>1</v>
      </c>
      <c r="B144" s="943" t="str">
        <f>+VLOOKUP(A144,MO,2,FALSE)</f>
        <v>Ayudante (Incl. Prestaciones)</v>
      </c>
      <c r="C144" s="944"/>
      <c r="D144" s="945"/>
      <c r="E144" s="148">
        <f>+VLOOKUP(A144,MO,6,FALSE)</f>
        <v>9119.8083333333307</v>
      </c>
      <c r="F144" s="807">
        <v>1</v>
      </c>
      <c r="G144" s="187">
        <v>0.1</v>
      </c>
      <c r="H144" s="774">
        <f>(E144*F144)/G144</f>
        <v>91198.083333333299</v>
      </c>
      <c r="I144" s="941"/>
      <c r="AH144" s="751"/>
      <c r="AI144" s="752"/>
      <c r="AJ144" s="752"/>
      <c r="AK144" s="752"/>
      <c r="AL144" s="753"/>
    </row>
    <row r="145" spans="1:38" x14ac:dyDescent="0.2">
      <c r="A145" s="95">
        <v>3</v>
      </c>
      <c r="B145" s="946" t="str">
        <f>+VLOOKUP(A145,MO,2,FALSE)</f>
        <v>Oficial (Incl. Prestaciones)</v>
      </c>
      <c r="C145" s="947"/>
      <c r="D145" s="948"/>
      <c r="E145" s="151">
        <f>+VLOOKUP(A145,MO,6,FALSE)</f>
        <v>15959.191195000003</v>
      </c>
      <c r="F145" s="808">
        <v>1</v>
      </c>
      <c r="G145" s="196">
        <v>0.1</v>
      </c>
      <c r="H145" s="775">
        <f>(E145*F145)/G145-5</f>
        <v>159586.91195000001</v>
      </c>
      <c r="I145" s="941"/>
      <c r="AH145" s="751"/>
      <c r="AI145" s="752"/>
      <c r="AJ145" s="752"/>
      <c r="AK145" s="752"/>
      <c r="AL145" s="753"/>
    </row>
    <row r="146" spans="1:38" ht="13.5" thickBot="1" x14ac:dyDescent="0.25">
      <c r="B146" s="949"/>
      <c r="C146" s="950"/>
      <c r="D146" s="951"/>
      <c r="E146" s="151"/>
      <c r="F146" s="808"/>
      <c r="G146" s="186"/>
      <c r="H146" s="775"/>
      <c r="I146" s="942"/>
    </row>
    <row r="147" spans="1:38" ht="13.5" thickBot="1" x14ac:dyDescent="0.25">
      <c r="B147" s="934" t="s">
        <v>18</v>
      </c>
      <c r="C147" s="935"/>
      <c r="D147" s="935"/>
      <c r="E147" s="935"/>
      <c r="F147" s="935"/>
      <c r="G147" s="935"/>
      <c r="H147" s="936"/>
      <c r="I147" s="778">
        <f>SUM(H144:H146)</f>
        <v>250784.99528333329</v>
      </c>
      <c r="AI147" s="753">
        <v>5.1948051948051948</v>
      </c>
    </row>
    <row r="148" spans="1:38" ht="13.5" thickBot="1" x14ac:dyDescent="0.25">
      <c r="B148" s="2"/>
      <c r="C148" s="2"/>
      <c r="D148" s="2"/>
      <c r="E148" s="2"/>
      <c r="F148" s="7"/>
      <c r="G148" s="2"/>
      <c r="H148" s="776"/>
      <c r="I148" s="779"/>
    </row>
    <row r="149" spans="1:38" ht="13.5" thickBot="1" x14ac:dyDescent="0.25">
      <c r="B149" s="934" t="s">
        <v>24</v>
      </c>
      <c r="C149" s="935"/>
      <c r="D149" s="935"/>
      <c r="E149" s="935"/>
      <c r="F149" s="935"/>
      <c r="G149" s="935"/>
      <c r="H149" s="952"/>
      <c r="I149" s="780">
        <f>ROUND(I125+I136+I141+I147,0)</f>
        <v>603064</v>
      </c>
      <c r="AG149" s="1">
        <v>603064</v>
      </c>
      <c r="AH149" s="751">
        <f>+AG149-I149</f>
        <v>0</v>
      </c>
      <c r="AI149" s="756"/>
      <c r="AJ149" s="756"/>
      <c r="AK149" s="756"/>
      <c r="AL149" s="756"/>
    </row>
    <row r="151" spans="1:38" ht="13.5" thickBot="1" x14ac:dyDescent="0.25"/>
    <row r="152" spans="1:38" ht="31.5" customHeight="1" thickBot="1" x14ac:dyDescent="0.25">
      <c r="B152" s="981" t="s">
        <v>29</v>
      </c>
      <c r="C152" s="982"/>
      <c r="D152" s="982"/>
      <c r="E152" s="982"/>
      <c r="F152" s="982"/>
      <c r="G152" s="982"/>
      <c r="H152" s="982"/>
      <c r="I152" s="983"/>
    </row>
    <row r="153" spans="1:38" ht="14.25" customHeight="1" thickBot="1" x14ac:dyDescent="0.25">
      <c r="B153" s="984"/>
      <c r="C153" s="984"/>
      <c r="D153" s="984"/>
      <c r="E153" s="984"/>
      <c r="F153" s="984"/>
      <c r="G153" s="984"/>
      <c r="H153" s="984"/>
      <c r="I153" s="984"/>
    </row>
    <row r="154" spans="1:38" ht="15.75" customHeight="1" x14ac:dyDescent="0.2">
      <c r="B154" s="985" t="str">
        <f>+'[112]Ingeniero y obra'!$B$5</f>
        <v>"REALIZAR OBRAS DE MANTENIMIENTO A LAS SEDES DONDE FUNCIONA LA DIRECCION REGIONAL Y DEL CENTRO DE LA INDUSTRIA, LA EMPRESA Y LOS SERVICIOS DEL SENA REGIONAL HUILA "</v>
      </c>
      <c r="C154" s="953"/>
      <c r="D154" s="953"/>
      <c r="E154" s="954"/>
      <c r="F154" s="104" t="s">
        <v>32</v>
      </c>
      <c r="G154" s="953" t="str">
        <f>+VLOOKUP(F155,ITEM,2,FALSE)</f>
        <v>Suministro e instalación de estructura para cubierta metálicas en tubo cuadrado de 3CM x 3CM Calibre 18 , incluye angulo de 2 x 3/16 , soldadura E60/13 332 ,tornillos de fijación y acabado en anticorrosivo</v>
      </c>
      <c r="H154" s="953"/>
      <c r="I154" s="954"/>
      <c r="AH154" s="804"/>
    </row>
    <row r="155" spans="1:38" ht="105.75" customHeight="1" thickBot="1" x14ac:dyDescent="0.25">
      <c r="B155" s="986"/>
      <c r="C155" s="955"/>
      <c r="D155" s="955"/>
      <c r="E155" s="956"/>
      <c r="F155" s="184">
        <v>1.5</v>
      </c>
      <c r="G155" s="955"/>
      <c r="H155" s="955"/>
      <c r="I155" s="956"/>
      <c r="AG155" s="792"/>
      <c r="AI155" s="790"/>
    </row>
    <row r="156" spans="1:38" ht="13.5" thickBot="1" x14ac:dyDescent="0.25">
      <c r="B156" s="3"/>
      <c r="C156" s="3"/>
      <c r="D156" s="3"/>
      <c r="E156" s="3"/>
      <c r="F156" s="426"/>
      <c r="G156" s="3"/>
      <c r="H156" s="760"/>
      <c r="I156" s="760"/>
    </row>
    <row r="157" spans="1:38" ht="13.5" customHeight="1" thickBot="1" x14ac:dyDescent="0.25">
      <c r="B157" s="4"/>
      <c r="C157" s="4"/>
      <c r="D157" s="2"/>
      <c r="F157" s="12" t="s">
        <v>17</v>
      </c>
      <c r="G157" s="13" t="str">
        <f>+VLOOKUP(F155,ITEM,5,FALSE)</f>
        <v>ML</v>
      </c>
      <c r="H157" s="761"/>
      <c r="I157" s="761"/>
    </row>
    <row r="158" spans="1:38" ht="13.5" thickBot="1" x14ac:dyDescent="0.25">
      <c r="B158" s="5" t="s">
        <v>4</v>
      </c>
      <c r="C158" s="5"/>
      <c r="D158" s="2"/>
      <c r="E158" s="2"/>
      <c r="F158" s="7"/>
      <c r="G158" s="2"/>
      <c r="H158" s="762"/>
      <c r="I158" s="762"/>
    </row>
    <row r="159" spans="1:38" s="16" customFormat="1" ht="13.5" customHeight="1" thickBot="1" x14ac:dyDescent="0.25">
      <c r="A159" s="54"/>
      <c r="B159" s="957" t="s">
        <v>5</v>
      </c>
      <c r="C159" s="958"/>
      <c r="D159" s="958"/>
      <c r="E159" s="959"/>
      <c r="F159" s="15" t="s">
        <v>6</v>
      </c>
      <c r="G159" s="15" t="s">
        <v>7</v>
      </c>
      <c r="H159" s="768" t="s">
        <v>8</v>
      </c>
      <c r="I159" s="960"/>
    </row>
    <row r="160" spans="1:38" s="16" customFormat="1" ht="13.5" customHeight="1" x14ac:dyDescent="0.15">
      <c r="A160" s="114" t="s">
        <v>258</v>
      </c>
      <c r="B160" s="963" t="str">
        <f>+ VLOOKUP(A160,MAQYEQUIP,2,FALSE)</f>
        <v>HERRAMIENTA MENOR (10% MO)</v>
      </c>
      <c r="C160" s="964"/>
      <c r="D160" s="964"/>
      <c r="E160" s="965"/>
      <c r="F160" s="115" t="str">
        <f>+VLOOKUP(A160,MAQYEQUIP,4,FALSE)</f>
        <v>Global</v>
      </c>
      <c r="G160" s="17">
        <v>0.1</v>
      </c>
      <c r="H160" s="764">
        <f>+G160*I188</f>
        <v>1253.4499764166667</v>
      </c>
      <c r="I160" s="961"/>
    </row>
    <row r="161" spans="1:45" s="16" customFormat="1" x14ac:dyDescent="0.15">
      <c r="A161" s="114">
        <v>1.26</v>
      </c>
      <c r="B161" s="966" t="str">
        <f>+ VLOOKUP(A161,MAQYEQUIP,2,FALSE)</f>
        <v>EQUIPO DE SOLDADURA</v>
      </c>
      <c r="C161" s="967"/>
      <c r="D161" s="967"/>
      <c r="E161" s="968"/>
      <c r="F161" s="131">
        <f>+VLOOKUP(A161,MAQYEQUIP,4,FALSE)</f>
        <v>65000</v>
      </c>
      <c r="G161" s="126">
        <v>0.05</v>
      </c>
      <c r="H161" s="765">
        <f>+F161*G161</f>
        <v>3250</v>
      </c>
      <c r="I161" s="961"/>
    </row>
    <row r="162" spans="1:45" s="16" customFormat="1" ht="13.5" customHeight="1" x14ac:dyDescent="0.15">
      <c r="A162" s="120">
        <v>1.27</v>
      </c>
      <c r="B162" s="966" t="str">
        <f>+ VLOOKUP(A162,MAQYEQUIP,2,FALSE)</f>
        <v>ANDAMIO CERTIFICADO</v>
      </c>
      <c r="C162" s="967"/>
      <c r="D162" s="967"/>
      <c r="E162" s="968"/>
      <c r="F162" s="131">
        <f>+VLOOKUP(A162,MAQYEQUIP,4,FALSE)</f>
        <v>95000</v>
      </c>
      <c r="G162" s="126">
        <v>0.05</v>
      </c>
      <c r="H162" s="765">
        <f>+F162*G162</f>
        <v>4750</v>
      </c>
      <c r="I162" s="961"/>
    </row>
    <row r="163" spans="1:45" ht="13.5" customHeight="1" thickBot="1" x14ac:dyDescent="0.25">
      <c r="B163" s="969"/>
      <c r="C163" s="970"/>
      <c r="D163" s="970"/>
      <c r="E163" s="971"/>
      <c r="F163" s="427"/>
      <c r="G163" s="10"/>
      <c r="H163" s="767"/>
      <c r="I163" s="962"/>
      <c r="AI163" s="1" t="s">
        <v>683</v>
      </c>
      <c r="AL163" s="1" t="s">
        <v>684</v>
      </c>
    </row>
    <row r="164" spans="1:45" ht="13.5" thickBot="1" x14ac:dyDescent="0.25">
      <c r="B164" s="934" t="s">
        <v>18</v>
      </c>
      <c r="C164" s="935"/>
      <c r="D164" s="935"/>
      <c r="E164" s="935"/>
      <c r="F164" s="935"/>
      <c r="G164" s="935"/>
      <c r="H164" s="936"/>
      <c r="I164" s="778">
        <f>SUM(H160:H163)</f>
        <v>9253.4499764166667</v>
      </c>
    </row>
    <row r="165" spans="1:45" ht="13.5" thickBot="1" x14ac:dyDescent="0.25">
      <c r="B165" s="5" t="s">
        <v>16</v>
      </c>
      <c r="C165" s="5"/>
      <c r="D165" s="2"/>
      <c r="E165" s="2"/>
      <c r="F165" s="7"/>
      <c r="G165" s="2"/>
      <c r="H165" s="762"/>
      <c r="I165" s="762"/>
    </row>
    <row r="166" spans="1:45" s="16" customFormat="1" ht="13.5" thickBot="1" x14ac:dyDescent="0.25">
      <c r="A166" s="54"/>
      <c r="B166" s="957" t="s">
        <v>5</v>
      </c>
      <c r="C166" s="958"/>
      <c r="D166" s="959"/>
      <c r="E166" s="14" t="s">
        <v>9</v>
      </c>
      <c r="F166" s="14" t="s">
        <v>10</v>
      </c>
      <c r="G166" s="14" t="s">
        <v>11</v>
      </c>
      <c r="H166" s="768" t="s">
        <v>8</v>
      </c>
      <c r="I166" s="960"/>
    </row>
    <row r="167" spans="1:45" ht="12.75" customHeight="1" x14ac:dyDescent="0.2">
      <c r="A167" s="95" t="s">
        <v>700</v>
      </c>
      <c r="B167" s="972" t="str">
        <f t="shared" ref="B167:B169" si="29">+VLOOKUP(A167,MATERIALES,2,FALSE)</f>
        <v>TUBO CUADRADO 3cmX 3cm calibre 18</v>
      </c>
      <c r="C167" s="973"/>
      <c r="D167" s="974"/>
      <c r="E167" s="8" t="str">
        <f t="shared" ref="E167:E170" si="30">+VLOOKUP(A167,MATERIALES,3,FALSE)</f>
        <v>ML</v>
      </c>
      <c r="F167" s="115">
        <f t="shared" ref="F167:F170" si="31">+VLOOKUP(A167,MATERIALES,4,FALSE)</f>
        <v>18000</v>
      </c>
      <c r="G167" s="18">
        <v>1</v>
      </c>
      <c r="H167" s="757">
        <f>+G167*F167</f>
        <v>18000</v>
      </c>
      <c r="I167" s="961"/>
    </row>
    <row r="168" spans="1:45" ht="12.75" customHeight="1" x14ac:dyDescent="0.2">
      <c r="A168" s="95" t="s">
        <v>47</v>
      </c>
      <c r="B168" s="975" t="str">
        <f t="shared" si="29"/>
        <v>SOLDADURA 1/8"  6013 METAL</v>
      </c>
      <c r="C168" s="976"/>
      <c r="D168" s="977"/>
      <c r="E168" s="117" t="str">
        <f t="shared" si="30"/>
        <v>KG</v>
      </c>
      <c r="F168" s="131">
        <f t="shared" si="31"/>
        <v>27000</v>
      </c>
      <c r="G168" s="185">
        <f>0.1+0.0311463844797178</f>
        <v>0.1311463844797178</v>
      </c>
      <c r="H168" s="758">
        <f t="shared" ref="H168:H172" si="32">+G168*F168</f>
        <v>3540.9523809523807</v>
      </c>
      <c r="I168" s="961"/>
      <c r="AG168" s="1">
        <v>1</v>
      </c>
      <c r="AH168" s="1">
        <v>20</v>
      </c>
    </row>
    <row r="169" spans="1:45" ht="12.75" customHeight="1" x14ac:dyDescent="0.2">
      <c r="A169" s="95" t="s">
        <v>685</v>
      </c>
      <c r="B169" s="975" t="str">
        <f t="shared" si="29"/>
        <v>MASILLA ( PASTA ) PARA SOLDAR 1/4 GALON</v>
      </c>
      <c r="C169" s="976"/>
      <c r="D169" s="977"/>
      <c r="E169" s="117" t="str">
        <f t="shared" si="30"/>
        <v>UND</v>
      </c>
      <c r="F169" s="131">
        <f t="shared" si="31"/>
        <v>65000</v>
      </c>
      <c r="G169" s="809">
        <v>5.5E-2</v>
      </c>
      <c r="H169" s="758">
        <f t="shared" si="32"/>
        <v>3575</v>
      </c>
      <c r="I169" s="961"/>
      <c r="AG169" s="1">
        <f>+((0.05*4)*1)</f>
        <v>0.2</v>
      </c>
    </row>
    <row r="170" spans="1:45" ht="12.75" customHeight="1" x14ac:dyDescent="0.2">
      <c r="A170" s="95" t="s">
        <v>625</v>
      </c>
      <c r="B170" s="975" t="str">
        <f>+VLOOKUP(A170,MATERIALES,2,FALSE)</f>
        <v>ANTICORROSIVO CONTRA OXIDO Y CORROSION</v>
      </c>
      <c r="C170" s="976"/>
      <c r="D170" s="977"/>
      <c r="E170" s="117" t="str">
        <f t="shared" si="30"/>
        <v>GL</v>
      </c>
      <c r="F170" s="131">
        <f t="shared" si="31"/>
        <v>95000</v>
      </c>
      <c r="G170" s="185">
        <v>2.5999999999999999E-2</v>
      </c>
      <c r="H170" s="758">
        <f t="shared" si="32"/>
        <v>2470</v>
      </c>
      <c r="I170" s="961"/>
    </row>
    <row r="171" spans="1:45" ht="12.75" customHeight="1" x14ac:dyDescent="0.2">
      <c r="A171" s="95" t="s">
        <v>44</v>
      </c>
      <c r="B171" s="975" t="str">
        <f t="shared" ref="B171" si="33">+VLOOKUP(A171,MATERIALES,2,FALSE)</f>
        <v>ANGULO 2 X  3/16"</v>
      </c>
      <c r="C171" s="976"/>
      <c r="D171" s="977"/>
      <c r="E171" s="117" t="str">
        <f t="shared" ref="E171" si="34">+VLOOKUP(A171,MATERIALES,3,FALSE)</f>
        <v>ML</v>
      </c>
      <c r="F171" s="131">
        <f t="shared" ref="F171" si="35">+VLOOKUP(A171,MATERIALES,4,FALSE)</f>
        <v>35000</v>
      </c>
      <c r="G171" s="185">
        <v>0.5</v>
      </c>
      <c r="H171" s="758">
        <f t="shared" si="32"/>
        <v>17500</v>
      </c>
      <c r="I171" s="961"/>
    </row>
    <row r="172" spans="1:45" ht="12.75" customHeight="1" x14ac:dyDescent="0.2">
      <c r="A172" s="95">
        <v>7.6599999999999984</v>
      </c>
      <c r="B172" s="975" t="str">
        <f t="shared" ref="B172:B173" si="36">+VLOOKUP(A172,MATERIALES,2,FALSE)</f>
        <v>CHAZO EXPANSIVO 1/2X2 1/4</v>
      </c>
      <c r="C172" s="976"/>
      <c r="D172" s="977"/>
      <c r="E172" s="117" t="str">
        <f t="shared" ref="E172:E173" si="37">+VLOOKUP(A172,MATERIALES,3,FALSE)</f>
        <v>UND</v>
      </c>
      <c r="F172" s="131">
        <f t="shared" ref="F172" si="38">+VLOOKUP(A172,MATERIALES,4,FALSE)</f>
        <v>1700</v>
      </c>
      <c r="G172" s="185">
        <v>1</v>
      </c>
      <c r="H172" s="758">
        <f t="shared" si="32"/>
        <v>1700</v>
      </c>
      <c r="I172" s="961"/>
    </row>
    <row r="173" spans="1:45" ht="12.75" customHeight="1" x14ac:dyDescent="0.2">
      <c r="A173" s="95">
        <v>10.199999999999999</v>
      </c>
      <c r="B173" s="975" t="str">
        <f t="shared" si="36"/>
        <v>DESPERDICIO</v>
      </c>
      <c r="C173" s="976"/>
      <c r="D173" s="977"/>
      <c r="E173" s="117" t="str">
        <f t="shared" si="37"/>
        <v>%</v>
      </c>
      <c r="F173" s="806">
        <v>0.05</v>
      </c>
      <c r="G173" s="185"/>
      <c r="H173" s="801">
        <f>SUM(H167:H172)*F173</f>
        <v>2339.2976190476193</v>
      </c>
      <c r="I173" s="961"/>
      <c r="AG173" s="1">
        <v>1.2</v>
      </c>
      <c r="AH173" s="1">
        <v>4</v>
      </c>
      <c r="AI173" s="1">
        <v>1</v>
      </c>
      <c r="AM173" s="1">
        <v>0.3</v>
      </c>
      <c r="AP173" s="95">
        <v>1</v>
      </c>
      <c r="AQ173" s="95">
        <v>0.3</v>
      </c>
      <c r="AR173" s="95">
        <v>0.1</v>
      </c>
      <c r="AS173" s="1">
        <f>+AP173*AQ173*AR173</f>
        <v>0.03</v>
      </c>
    </row>
    <row r="174" spans="1:45" ht="12.75" customHeight="1" x14ac:dyDescent="0.2">
      <c r="B174" s="783"/>
      <c r="C174" s="784"/>
      <c r="D174" s="785"/>
      <c r="E174" s="117"/>
      <c r="F174" s="131"/>
      <c r="G174" s="185"/>
      <c r="H174" s="758"/>
      <c r="I174" s="961"/>
    </row>
    <row r="175" spans="1:45" x14ac:dyDescent="0.2">
      <c r="B175" s="978"/>
      <c r="C175" s="979"/>
      <c r="D175" s="980"/>
      <c r="E175" s="6"/>
      <c r="F175" s="125"/>
      <c r="G175" s="109"/>
      <c r="H175" s="770"/>
      <c r="I175" s="961"/>
      <c r="AI175" s="1">
        <v>1</v>
      </c>
      <c r="AL175" s="1">
        <v>40</v>
      </c>
      <c r="AN175" s="1">
        <f>+(AI175*AL176)/AL175</f>
        <v>1.2500000000000001E-2</v>
      </c>
    </row>
    <row r="176" spans="1:45" ht="13.5" thickBot="1" x14ac:dyDescent="0.25">
      <c r="B176" s="978"/>
      <c r="C176" s="979"/>
      <c r="D176" s="980"/>
      <c r="E176" s="6"/>
      <c r="F176" s="125"/>
      <c r="G176" s="19"/>
      <c r="H176" s="771"/>
      <c r="I176" s="962"/>
      <c r="AI176" s="1" t="s">
        <v>680</v>
      </c>
      <c r="AL176" s="1">
        <v>0.5</v>
      </c>
    </row>
    <row r="177" spans="1:38" ht="13.5" thickBot="1" x14ac:dyDescent="0.25">
      <c r="B177" s="934" t="s">
        <v>18</v>
      </c>
      <c r="C177" s="935"/>
      <c r="D177" s="935"/>
      <c r="E177" s="935"/>
      <c r="F177" s="935"/>
      <c r="G177" s="935"/>
      <c r="H177" s="936"/>
      <c r="I177" s="778">
        <f>SUM(H167:H176)</f>
        <v>49125.25</v>
      </c>
    </row>
    <row r="178" spans="1:38" ht="13.5" thickBot="1" x14ac:dyDescent="0.25">
      <c r="B178" s="5" t="s">
        <v>12</v>
      </c>
      <c r="C178" s="5"/>
      <c r="D178" s="2"/>
      <c r="E178" s="2"/>
      <c r="F178" s="7"/>
      <c r="G178" s="2"/>
      <c r="H178" s="762"/>
      <c r="I178" s="762"/>
    </row>
    <row r="179" spans="1:38" s="16" customFormat="1" ht="32.25" thickBot="1" x14ac:dyDescent="0.25">
      <c r="A179" s="54"/>
      <c r="B179" s="14" t="str">
        <f>+'[111]HOJA MODELO'!$A$21</f>
        <v>Descripción</v>
      </c>
      <c r="C179" s="119" t="s">
        <v>28</v>
      </c>
      <c r="D179" s="119" t="s">
        <v>25</v>
      </c>
      <c r="E179" s="14" t="s">
        <v>21</v>
      </c>
      <c r="F179" s="14" t="s">
        <v>26</v>
      </c>
      <c r="G179" s="14" t="s">
        <v>27</v>
      </c>
      <c r="H179" s="763" t="s">
        <v>8</v>
      </c>
      <c r="I179" s="931"/>
    </row>
    <row r="180" spans="1:38" x14ac:dyDescent="0.2">
      <c r="B180" s="26"/>
      <c r="C180" s="28"/>
      <c r="D180" s="30"/>
      <c r="E180" s="29"/>
      <c r="F180" s="31"/>
      <c r="G180" s="21"/>
      <c r="H180" s="772"/>
      <c r="I180" s="932"/>
      <c r="AI180" s="753"/>
    </row>
    <row r="181" spans="1:38" ht="13.5" thickBot="1" x14ac:dyDescent="0.25">
      <c r="B181" s="22"/>
      <c r="C181" s="33"/>
      <c r="D181" s="28"/>
      <c r="E181" s="32"/>
      <c r="F181" s="24"/>
      <c r="G181" s="34"/>
      <c r="H181" s="772"/>
      <c r="I181" s="933"/>
    </row>
    <row r="182" spans="1:38" ht="13.5" thickBot="1" x14ac:dyDescent="0.25">
      <c r="B182" s="934" t="s">
        <v>18</v>
      </c>
      <c r="C182" s="935"/>
      <c r="D182" s="935"/>
      <c r="E182" s="935"/>
      <c r="F182" s="935"/>
      <c r="G182" s="935"/>
      <c r="H182" s="936"/>
      <c r="I182" s="778">
        <f>SUM(H180:H181)</f>
        <v>0</v>
      </c>
    </row>
    <row r="183" spans="1:38" ht="13.5" thickBot="1" x14ac:dyDescent="0.25">
      <c r="B183" s="5" t="s">
        <v>13</v>
      </c>
      <c r="C183" s="5"/>
      <c r="D183" s="2"/>
      <c r="E183" s="2"/>
      <c r="F183" s="7"/>
      <c r="G183" s="2"/>
      <c r="H183" s="762"/>
      <c r="I183" s="762"/>
    </row>
    <row r="184" spans="1:38" ht="13.5" thickBot="1" x14ac:dyDescent="0.25">
      <c r="B184" s="937" t="s">
        <v>14</v>
      </c>
      <c r="C184" s="938"/>
      <c r="D184" s="939"/>
      <c r="E184" s="14" t="s">
        <v>15</v>
      </c>
      <c r="F184" s="15" t="s">
        <v>9</v>
      </c>
      <c r="G184" s="15" t="s">
        <v>7</v>
      </c>
      <c r="H184" s="773" t="s">
        <v>8</v>
      </c>
      <c r="I184" s="940"/>
      <c r="AI184" s="753"/>
    </row>
    <row r="185" spans="1:38" x14ac:dyDescent="0.2">
      <c r="A185" s="95">
        <v>1</v>
      </c>
      <c r="B185" s="943" t="str">
        <f>+VLOOKUP(A185,MO,2,FALSE)</f>
        <v>Ayudante (Incl. Prestaciones)</v>
      </c>
      <c r="C185" s="944"/>
      <c r="D185" s="945"/>
      <c r="E185" s="148">
        <f>+VLOOKUP(A185,MO,6,FALSE)</f>
        <v>9119.8083333333307</v>
      </c>
      <c r="F185" s="807">
        <v>1</v>
      </c>
      <c r="G185" s="187">
        <v>2</v>
      </c>
      <c r="H185" s="774">
        <f>(E185*F185)/G185</f>
        <v>4559.9041666666653</v>
      </c>
      <c r="I185" s="941"/>
      <c r="AH185" s="751"/>
      <c r="AI185" s="752"/>
      <c r="AJ185" s="752"/>
      <c r="AK185" s="752"/>
      <c r="AL185" s="753"/>
    </row>
    <row r="186" spans="1:38" x14ac:dyDescent="0.2">
      <c r="A186" s="95">
        <v>3</v>
      </c>
      <c r="B186" s="946" t="str">
        <f>+VLOOKUP(A186,MO,2,FALSE)</f>
        <v>Oficial (Incl. Prestaciones)</v>
      </c>
      <c r="C186" s="947"/>
      <c r="D186" s="948"/>
      <c r="E186" s="151">
        <f>+VLOOKUP(A186,MO,6,FALSE)</f>
        <v>15959.191195000003</v>
      </c>
      <c r="F186" s="808">
        <v>1</v>
      </c>
      <c r="G186" s="196">
        <v>2</v>
      </c>
      <c r="H186" s="775">
        <f>(E186*F186)/G186-5</f>
        <v>7974.5955975000015</v>
      </c>
      <c r="I186" s="941"/>
      <c r="AH186" s="751"/>
      <c r="AI186" s="752"/>
      <c r="AJ186" s="752"/>
      <c r="AK186" s="752"/>
      <c r="AL186" s="753"/>
    </row>
    <row r="187" spans="1:38" ht="13.5" thickBot="1" x14ac:dyDescent="0.25">
      <c r="B187" s="949"/>
      <c r="C187" s="950"/>
      <c r="D187" s="951"/>
      <c r="E187" s="151"/>
      <c r="F187" s="808"/>
      <c r="G187" s="186"/>
      <c r="H187" s="775"/>
      <c r="I187" s="942"/>
    </row>
    <row r="188" spans="1:38" ht="13.5" thickBot="1" x14ac:dyDescent="0.25">
      <c r="B188" s="934" t="s">
        <v>18</v>
      </c>
      <c r="C188" s="935"/>
      <c r="D188" s="935"/>
      <c r="E188" s="935"/>
      <c r="F188" s="935"/>
      <c r="G188" s="935"/>
      <c r="H188" s="936"/>
      <c r="I188" s="778">
        <f>SUM(H185:H187)</f>
        <v>12534.499764166667</v>
      </c>
      <c r="AH188" s="753"/>
    </row>
    <row r="189" spans="1:38" ht="13.5" thickBot="1" x14ac:dyDescent="0.25">
      <c r="B189" s="2"/>
      <c r="C189" s="2"/>
      <c r="D189" s="2"/>
      <c r="E189" s="2"/>
      <c r="F189" s="7"/>
      <c r="G189" s="2"/>
      <c r="H189" s="776"/>
      <c r="I189" s="779"/>
    </row>
    <row r="190" spans="1:38" ht="13.5" thickBot="1" x14ac:dyDescent="0.25">
      <c r="B190" s="934" t="s">
        <v>24</v>
      </c>
      <c r="C190" s="935"/>
      <c r="D190" s="935"/>
      <c r="E190" s="935"/>
      <c r="F190" s="935"/>
      <c r="G190" s="935"/>
      <c r="H190" s="952"/>
      <c r="I190" s="780">
        <f>ROUND(I164+I177+I182+I188,0)</f>
        <v>70913</v>
      </c>
      <c r="AH190" s="751"/>
      <c r="AI190" s="756"/>
      <c r="AJ190" s="756"/>
      <c r="AK190" s="756"/>
      <c r="AL190" s="756"/>
    </row>
    <row r="191" spans="1:38" x14ac:dyDescent="0.2">
      <c r="B191" s="591"/>
      <c r="C191" s="591"/>
      <c r="D191" s="591"/>
      <c r="E191" s="591"/>
      <c r="F191" s="591"/>
      <c r="G191" s="591"/>
      <c r="H191" s="777"/>
      <c r="I191" s="781"/>
      <c r="AH191" s="751"/>
      <c r="AI191" s="756"/>
      <c r="AJ191" s="756"/>
      <c r="AK191" s="756"/>
      <c r="AL191" s="756"/>
    </row>
    <row r="192" spans="1:38" x14ac:dyDescent="0.2">
      <c r="B192" s="591"/>
      <c r="C192" s="591"/>
      <c r="D192" s="591"/>
      <c r="E192" s="591"/>
      <c r="F192" s="591"/>
      <c r="G192" s="591"/>
      <c r="H192" s="777"/>
      <c r="I192" s="781"/>
      <c r="AH192" s="751"/>
      <c r="AI192" s="756"/>
      <c r="AJ192" s="756"/>
      <c r="AK192" s="756"/>
      <c r="AL192" s="756"/>
    </row>
    <row r="193" spans="1:38" ht="13.5" thickBot="1" x14ac:dyDescent="0.25"/>
    <row r="194" spans="1:38" ht="31.5" customHeight="1" thickBot="1" x14ac:dyDescent="0.25">
      <c r="B194" s="981" t="s">
        <v>29</v>
      </c>
      <c r="C194" s="982"/>
      <c r="D194" s="982"/>
      <c r="E194" s="982"/>
      <c r="F194" s="982"/>
      <c r="G194" s="982"/>
      <c r="H194" s="982"/>
      <c r="I194" s="983"/>
    </row>
    <row r="195" spans="1:38" ht="14.25" customHeight="1" thickBot="1" x14ac:dyDescent="0.25">
      <c r="B195" s="984"/>
      <c r="C195" s="984"/>
      <c r="D195" s="984"/>
      <c r="E195" s="984"/>
      <c r="F195" s="984"/>
      <c r="G195" s="984"/>
      <c r="H195" s="984"/>
      <c r="I195" s="984"/>
    </row>
    <row r="196" spans="1:38" ht="15.75" customHeight="1" x14ac:dyDescent="0.2">
      <c r="B196" s="985" t="str">
        <f>+'[112]Ingeniero y obra'!$B$5</f>
        <v>"REALIZAR OBRAS DE MANTENIMIENTO A LAS SEDES DONDE FUNCIONA LA DIRECCION REGIONAL Y DEL CENTRO DE LA INDUSTRIA, LA EMPRESA Y LOS SERVICIOS DEL SENA REGIONAL HUILA "</v>
      </c>
      <c r="C196" s="953"/>
      <c r="D196" s="953"/>
      <c r="E196" s="954"/>
      <c r="F196" s="104" t="s">
        <v>32</v>
      </c>
      <c r="G196" s="953" t="str">
        <f>+VLOOKUP(F197,ITEM,2,FALSE)</f>
        <v>Suministro e instalacion de cambio de red de aguas lluvias de gres a PVCS de 4", incruye tuberia de 4", accesorios, cama de arena, excavacion y desmonte e intancion de adoquines existente</v>
      </c>
      <c r="H196" s="953"/>
      <c r="I196" s="954"/>
      <c r="AH196" s="804"/>
    </row>
    <row r="197" spans="1:38" ht="105.75" customHeight="1" thickBot="1" x14ac:dyDescent="0.25">
      <c r="B197" s="986"/>
      <c r="C197" s="955"/>
      <c r="D197" s="955"/>
      <c r="E197" s="956"/>
      <c r="F197" s="184">
        <v>1.6</v>
      </c>
      <c r="G197" s="955"/>
      <c r="H197" s="955"/>
      <c r="I197" s="956"/>
      <c r="AG197" s="792"/>
      <c r="AI197" s="790"/>
    </row>
    <row r="198" spans="1:38" ht="13.5" thickBot="1" x14ac:dyDescent="0.25">
      <c r="B198" s="3"/>
      <c r="C198" s="3"/>
      <c r="D198" s="3"/>
      <c r="E198" s="3"/>
      <c r="F198" s="426"/>
      <c r="G198" s="3"/>
      <c r="H198" s="760"/>
      <c r="I198" s="760"/>
    </row>
    <row r="199" spans="1:38" ht="13.5" customHeight="1" thickBot="1" x14ac:dyDescent="0.25">
      <c r="B199" s="4"/>
      <c r="C199" s="4"/>
      <c r="D199" s="2"/>
      <c r="F199" s="12" t="s">
        <v>17</v>
      </c>
      <c r="G199" s="13" t="str">
        <f>+VLOOKUP(F197,ITEM,5,FALSE)</f>
        <v>ML</v>
      </c>
      <c r="H199" s="761"/>
      <c r="I199" s="761"/>
    </row>
    <row r="200" spans="1:38" ht="13.5" thickBot="1" x14ac:dyDescent="0.25">
      <c r="B200" s="5" t="s">
        <v>4</v>
      </c>
      <c r="C200" s="5"/>
      <c r="D200" s="2"/>
      <c r="E200" s="2"/>
      <c r="F200" s="7"/>
      <c r="G200" s="2"/>
      <c r="H200" s="762"/>
      <c r="I200" s="762"/>
    </row>
    <row r="201" spans="1:38" s="16" customFormat="1" ht="13.5" customHeight="1" thickBot="1" x14ac:dyDescent="0.25">
      <c r="A201" s="54"/>
      <c r="B201" s="957" t="s">
        <v>5</v>
      </c>
      <c r="C201" s="958"/>
      <c r="D201" s="958"/>
      <c r="E201" s="959"/>
      <c r="F201" s="15" t="s">
        <v>6</v>
      </c>
      <c r="G201" s="15" t="s">
        <v>7</v>
      </c>
      <c r="H201" s="768" t="s">
        <v>8</v>
      </c>
      <c r="I201" s="960"/>
    </row>
    <row r="202" spans="1:38" s="16" customFormat="1" ht="13.5" customHeight="1" x14ac:dyDescent="0.15">
      <c r="A202" s="114" t="s">
        <v>258</v>
      </c>
      <c r="B202" s="963" t="str">
        <f>+ VLOOKUP(A202,MAQYEQUIP,2,FALSE)</f>
        <v>HERRAMIENTA MENOR (10% MO)</v>
      </c>
      <c r="C202" s="964"/>
      <c r="D202" s="964"/>
      <c r="E202" s="965"/>
      <c r="F202" s="115" t="str">
        <f>+VLOOKUP(A202,MAQYEQUIP,4,FALSE)</f>
        <v>Global</v>
      </c>
      <c r="G202" s="17">
        <v>0.1</v>
      </c>
      <c r="H202" s="764">
        <f>+G202*I226</f>
        <v>9645.2690493589744</v>
      </c>
      <c r="I202" s="961"/>
    </row>
    <row r="203" spans="1:38" s="16" customFormat="1" ht="13.5" customHeight="1" x14ac:dyDescent="0.15">
      <c r="A203" s="120"/>
      <c r="B203" s="987"/>
      <c r="C203" s="988"/>
      <c r="D203" s="988"/>
      <c r="E203" s="989"/>
      <c r="F203" s="131"/>
      <c r="G203" s="126"/>
      <c r="H203" s="765">
        <f>+F203*G203</f>
        <v>0</v>
      </c>
      <c r="I203" s="961"/>
    </row>
    <row r="204" spans="1:38" ht="13.5" customHeight="1" thickBot="1" x14ac:dyDescent="0.25">
      <c r="B204" s="969"/>
      <c r="C204" s="970"/>
      <c r="D204" s="970"/>
      <c r="E204" s="971"/>
      <c r="F204" s="427"/>
      <c r="G204" s="10"/>
      <c r="H204" s="767"/>
      <c r="I204" s="962"/>
      <c r="AI204" s="1" t="s">
        <v>683</v>
      </c>
      <c r="AL204" s="1" t="s">
        <v>684</v>
      </c>
    </row>
    <row r="205" spans="1:38" ht="13.5" thickBot="1" x14ac:dyDescent="0.25">
      <c r="B205" s="934" t="s">
        <v>18</v>
      </c>
      <c r="C205" s="935"/>
      <c r="D205" s="935"/>
      <c r="E205" s="935"/>
      <c r="F205" s="935"/>
      <c r="G205" s="935"/>
      <c r="H205" s="936"/>
      <c r="I205" s="778">
        <f>SUM(H202:H204)</f>
        <v>9645.2690493589744</v>
      </c>
    </row>
    <row r="206" spans="1:38" ht="13.5" thickBot="1" x14ac:dyDescent="0.25">
      <c r="B206" s="5" t="s">
        <v>16</v>
      </c>
      <c r="C206" s="5"/>
      <c r="D206" s="2"/>
      <c r="E206" s="2"/>
      <c r="F206" s="7"/>
      <c r="G206" s="2"/>
      <c r="H206" s="762"/>
      <c r="I206" s="762"/>
    </row>
    <row r="207" spans="1:38" s="16" customFormat="1" ht="13.5" thickBot="1" x14ac:dyDescent="0.25">
      <c r="A207" s="54"/>
      <c r="B207" s="957" t="s">
        <v>5</v>
      </c>
      <c r="C207" s="958"/>
      <c r="D207" s="959"/>
      <c r="E207" s="14" t="s">
        <v>9</v>
      </c>
      <c r="F207" s="14" t="s">
        <v>10</v>
      </c>
      <c r="G207" s="14" t="s">
        <v>11</v>
      </c>
      <c r="H207" s="768" t="s">
        <v>8</v>
      </c>
      <c r="I207" s="960"/>
    </row>
    <row r="208" spans="1:38" ht="12.75" customHeight="1" x14ac:dyDescent="0.2">
      <c r="A208" s="95" t="s">
        <v>581</v>
      </c>
      <c r="B208" s="972" t="str">
        <f t="shared" ref="B208:B209" si="39">+VLOOKUP(A208,MATERIALES,2,FALSE)</f>
        <v>TUBERIA SANITARIA PVC 4"</v>
      </c>
      <c r="C208" s="973"/>
      <c r="D208" s="974"/>
      <c r="E208" s="8" t="str">
        <f t="shared" ref="E208:E209" si="40">+VLOOKUP(A208,MATERIALES,3,FALSE)</f>
        <v>UND</v>
      </c>
      <c r="F208" s="115">
        <f t="shared" ref="F208:F209" si="41">+VLOOKUP(A208,MATERIALES,4,FALSE)</f>
        <v>115000</v>
      </c>
      <c r="G208" s="810">
        <v>0.16666666666666666</v>
      </c>
      <c r="H208" s="757">
        <f>+G208*F208</f>
        <v>19166.666666666664</v>
      </c>
      <c r="I208" s="961"/>
    </row>
    <row r="209" spans="1:44" ht="12.75" customHeight="1" x14ac:dyDescent="0.2">
      <c r="A209" s="95" t="s">
        <v>600</v>
      </c>
      <c r="B209" s="975" t="str">
        <f t="shared" si="39"/>
        <v>CODO 4X90 CxC SANIT</v>
      </c>
      <c r="C209" s="976"/>
      <c r="D209" s="977"/>
      <c r="E209" s="117" t="str">
        <f t="shared" si="40"/>
        <v>UND</v>
      </c>
      <c r="F209" s="131">
        <f t="shared" si="41"/>
        <v>12500</v>
      </c>
      <c r="G209" s="809">
        <v>0.1666</v>
      </c>
      <c r="H209" s="758">
        <f t="shared" ref="H209:H212" si="42">+G209*F209</f>
        <v>2082.5</v>
      </c>
      <c r="I209" s="961"/>
      <c r="AG209" s="1">
        <v>1</v>
      </c>
      <c r="AH209" s="1">
        <v>20</v>
      </c>
    </row>
    <row r="210" spans="1:44" ht="12.75" customHeight="1" x14ac:dyDescent="0.2">
      <c r="A210" s="95" t="s">
        <v>583</v>
      </c>
      <c r="B210" s="975" t="str">
        <f t="shared" ref="B210" si="43">+VLOOKUP(A210,MATERIALES,2,FALSE)</f>
        <v>UNION 4" SANIT</v>
      </c>
      <c r="C210" s="976"/>
      <c r="D210" s="977"/>
      <c r="E210" s="117" t="str">
        <f t="shared" ref="E210" si="44">+VLOOKUP(A210,MATERIALES,3,FALSE)</f>
        <v>UND</v>
      </c>
      <c r="F210" s="131">
        <f t="shared" ref="F210:F211" si="45">+VLOOKUP(A210,MATERIALES,4,FALSE)</f>
        <v>8000</v>
      </c>
      <c r="G210" s="809">
        <v>0.1666</v>
      </c>
      <c r="H210" s="758">
        <f t="shared" si="42"/>
        <v>1332.8</v>
      </c>
      <c r="I210" s="961"/>
      <c r="AH210" s="1">
        <f>1/6</f>
        <v>0.16666666666666666</v>
      </c>
    </row>
    <row r="211" spans="1:44" ht="12.75" customHeight="1" x14ac:dyDescent="0.2">
      <c r="A211" s="95" t="s">
        <v>566</v>
      </c>
      <c r="B211" s="975" t="str">
        <f t="shared" ref="B211" si="46">+VLOOKUP(A211,MATERIALES,2,FALSE)</f>
        <v>SOLDADURA PVC (1/4 DE GL)</v>
      </c>
      <c r="C211" s="976"/>
      <c r="D211" s="977"/>
      <c r="E211" s="117" t="str">
        <f t="shared" ref="E211" si="47">+VLOOKUP(A211,MATERIALES,3,FALSE)</f>
        <v>UND</v>
      </c>
      <c r="F211" s="131">
        <f t="shared" si="45"/>
        <v>65000</v>
      </c>
      <c r="G211" s="809">
        <f>0.02+0.0412454212454212</f>
        <v>6.1245421245421205E-2</v>
      </c>
      <c r="H211" s="758">
        <f t="shared" si="42"/>
        <v>3980.9523809523785</v>
      </c>
      <c r="I211" s="961"/>
    </row>
    <row r="212" spans="1:44" ht="12.75" customHeight="1" x14ac:dyDescent="0.2">
      <c r="A212" s="95">
        <v>2.1</v>
      </c>
      <c r="B212" s="975" t="str">
        <f t="shared" ref="B212" si="48">+VLOOKUP(A212,MATERIALES,2,FALSE)</f>
        <v>ARENA</v>
      </c>
      <c r="C212" s="976"/>
      <c r="D212" s="977"/>
      <c r="E212" s="117" t="str">
        <f t="shared" ref="E212" si="49">+VLOOKUP(A212,MATERIALES,3,FALSE)</f>
        <v>M3</v>
      </c>
      <c r="F212" s="131">
        <f t="shared" ref="F212" si="50">+VLOOKUP(A212,MATERIALES,4,FALSE)</f>
        <v>61491</v>
      </c>
      <c r="G212" s="185">
        <v>0.03</v>
      </c>
      <c r="H212" s="758">
        <f t="shared" si="42"/>
        <v>1844.73</v>
      </c>
      <c r="I212" s="961"/>
      <c r="AJ212" s="1">
        <f>0.3*0.1*1</f>
        <v>0.03</v>
      </c>
    </row>
    <row r="213" spans="1:44" ht="12.75" customHeight="1" x14ac:dyDescent="0.2">
      <c r="A213" s="95">
        <v>10.199999999999999</v>
      </c>
      <c r="B213" s="975" t="str">
        <f t="shared" ref="B213" si="51">+VLOOKUP(A213,MATERIALES,2,FALSE)</f>
        <v>DESPERDICIO</v>
      </c>
      <c r="C213" s="976"/>
      <c r="D213" s="977"/>
      <c r="E213" s="117" t="str">
        <f t="shared" ref="E213" si="52">+VLOOKUP(A213,MATERIALES,3,FALSE)</f>
        <v>%</v>
      </c>
      <c r="F213" s="806">
        <v>0.05</v>
      </c>
      <c r="G213" s="185"/>
      <c r="H213" s="801">
        <f>SUM(H208:H211)*F213</f>
        <v>1328.1459523809522</v>
      </c>
      <c r="I213" s="961"/>
      <c r="AP213" s="95"/>
      <c r="AQ213" s="95"/>
      <c r="AR213" s="95"/>
    </row>
    <row r="214" spans="1:44" ht="13.5" thickBot="1" x14ac:dyDescent="0.25">
      <c r="B214" s="978"/>
      <c r="C214" s="979"/>
      <c r="D214" s="980"/>
      <c r="E214" s="6"/>
      <c r="F214" s="125"/>
      <c r="G214" s="19"/>
      <c r="H214" s="771"/>
      <c r="I214" s="962"/>
      <c r="AI214" s="1" t="s">
        <v>680</v>
      </c>
      <c r="AL214" s="1">
        <v>0.5</v>
      </c>
    </row>
    <row r="215" spans="1:44" ht="13.5" thickBot="1" x14ac:dyDescent="0.25">
      <c r="B215" s="934" t="s">
        <v>18</v>
      </c>
      <c r="C215" s="935"/>
      <c r="D215" s="935"/>
      <c r="E215" s="935"/>
      <c r="F215" s="935"/>
      <c r="G215" s="935"/>
      <c r="H215" s="936"/>
      <c r="I215" s="778">
        <f>SUM(H208:H214)</f>
        <v>29735.794999999995</v>
      </c>
      <c r="AH215" s="1">
        <f>1/6</f>
        <v>0.16666666666666666</v>
      </c>
    </row>
    <row r="216" spans="1:44" ht="13.5" thickBot="1" x14ac:dyDescent="0.25">
      <c r="B216" s="5" t="s">
        <v>12</v>
      </c>
      <c r="C216" s="5"/>
      <c r="D216" s="2"/>
      <c r="E216" s="2"/>
      <c r="F216" s="7"/>
      <c r="G216" s="2"/>
      <c r="H216" s="762"/>
      <c r="I216" s="762"/>
    </row>
    <row r="217" spans="1:44" s="16" customFormat="1" ht="32.25" thickBot="1" x14ac:dyDescent="0.25">
      <c r="A217" s="54"/>
      <c r="B217" s="14" t="str">
        <f>+'[111]HOJA MODELO'!$A$21</f>
        <v>Descripción</v>
      </c>
      <c r="C217" s="119" t="s">
        <v>28</v>
      </c>
      <c r="D217" s="119" t="s">
        <v>25</v>
      </c>
      <c r="E217" s="14" t="s">
        <v>21</v>
      </c>
      <c r="F217" s="14" t="s">
        <v>26</v>
      </c>
      <c r="G217" s="14" t="s">
        <v>27</v>
      </c>
      <c r="H217" s="763" t="s">
        <v>8</v>
      </c>
      <c r="I217" s="931"/>
    </row>
    <row r="218" spans="1:44" x14ac:dyDescent="0.2">
      <c r="B218" s="26"/>
      <c r="C218" s="28"/>
      <c r="D218" s="30"/>
      <c r="E218" s="29"/>
      <c r="F218" s="31"/>
      <c r="G218" s="21"/>
      <c r="H218" s="772"/>
      <c r="I218" s="932"/>
    </row>
    <row r="219" spans="1:44" ht="13.5" thickBot="1" x14ac:dyDescent="0.25">
      <c r="B219" s="22"/>
      <c r="C219" s="33"/>
      <c r="D219" s="28"/>
      <c r="E219" s="32"/>
      <c r="F219" s="24"/>
      <c r="G219" s="34"/>
      <c r="H219" s="772"/>
      <c r="I219" s="933"/>
    </row>
    <row r="220" spans="1:44" ht="13.5" thickBot="1" x14ac:dyDescent="0.25">
      <c r="B220" s="934" t="s">
        <v>18</v>
      </c>
      <c r="C220" s="935"/>
      <c r="D220" s="935"/>
      <c r="E220" s="935"/>
      <c r="F220" s="935"/>
      <c r="G220" s="935"/>
      <c r="H220" s="936"/>
      <c r="I220" s="778">
        <f>SUM(H218:H219)</f>
        <v>0</v>
      </c>
    </row>
    <row r="221" spans="1:44" ht="13.5" thickBot="1" x14ac:dyDescent="0.25">
      <c r="B221" s="5" t="s">
        <v>13</v>
      </c>
      <c r="C221" s="5"/>
      <c r="D221" s="2"/>
      <c r="E221" s="2"/>
      <c r="F221" s="7"/>
      <c r="G221" s="2"/>
      <c r="H221" s="762"/>
      <c r="I221" s="762"/>
    </row>
    <row r="222" spans="1:44" ht="13.5" thickBot="1" x14ac:dyDescent="0.25">
      <c r="B222" s="937" t="s">
        <v>14</v>
      </c>
      <c r="C222" s="938"/>
      <c r="D222" s="939"/>
      <c r="E222" s="14" t="s">
        <v>15</v>
      </c>
      <c r="F222" s="15" t="s">
        <v>9</v>
      </c>
      <c r="G222" s="15" t="s">
        <v>7</v>
      </c>
      <c r="H222" s="773" t="s">
        <v>8</v>
      </c>
      <c r="I222" s="940"/>
      <c r="AG222" s="1">
        <f>17000+30000+12000</f>
        <v>59000</v>
      </c>
      <c r="AI222" s="1">
        <v>4.1245421245421243E-2</v>
      </c>
    </row>
    <row r="223" spans="1:44" x14ac:dyDescent="0.2">
      <c r="A223" s="95">
        <v>1</v>
      </c>
      <c r="B223" s="943" t="str">
        <f>+VLOOKUP(A223,MO,2,FALSE)</f>
        <v>Ayudante (Incl. Prestaciones)</v>
      </c>
      <c r="C223" s="944"/>
      <c r="D223" s="945"/>
      <c r="E223" s="148">
        <f>+VLOOKUP(A223,MO,6,FALSE)</f>
        <v>9119.8083333333307</v>
      </c>
      <c r="F223" s="807">
        <v>1</v>
      </c>
      <c r="G223" s="187">
        <v>0.26</v>
      </c>
      <c r="H223" s="774">
        <f>(E223*F223)/G223</f>
        <v>35076.185897435884</v>
      </c>
      <c r="I223" s="941"/>
      <c r="AH223" s="751"/>
      <c r="AI223" s="752"/>
      <c r="AJ223" s="752"/>
      <c r="AK223" s="752"/>
      <c r="AL223" s="753"/>
    </row>
    <row r="224" spans="1:44" x14ac:dyDescent="0.2">
      <c r="A224" s="95">
        <v>3</v>
      </c>
      <c r="B224" s="946" t="str">
        <f>+VLOOKUP(A224,MO,2,FALSE)</f>
        <v>Oficial (Incl. Prestaciones)</v>
      </c>
      <c r="C224" s="947"/>
      <c r="D224" s="948"/>
      <c r="E224" s="151">
        <f>+VLOOKUP(A224,MO,6,FALSE)</f>
        <v>15959.191195000003</v>
      </c>
      <c r="F224" s="808">
        <v>1</v>
      </c>
      <c r="G224" s="196">
        <v>0.26</v>
      </c>
      <c r="H224" s="775">
        <f>(E224*F224)/G224-5</f>
        <v>61376.504596153856</v>
      </c>
      <c r="I224" s="941"/>
      <c r="AH224" s="751"/>
      <c r="AI224" s="752"/>
      <c r="AJ224" s="752"/>
      <c r="AK224" s="752"/>
      <c r="AL224" s="753"/>
    </row>
    <row r="225" spans="1:38" ht="13.5" thickBot="1" x14ac:dyDescent="0.25">
      <c r="B225" s="949"/>
      <c r="C225" s="950"/>
      <c r="D225" s="951"/>
      <c r="E225" s="151"/>
      <c r="F225" s="808"/>
      <c r="G225" s="186"/>
      <c r="H225" s="775"/>
      <c r="I225" s="942"/>
      <c r="AH225" s="755">
        <f>+AG228-I228</f>
        <v>0</v>
      </c>
      <c r="AI225" s="753">
        <f>+AH225/(F211*1.05)</f>
        <v>0</v>
      </c>
    </row>
    <row r="226" spans="1:38" ht="13.5" thickBot="1" x14ac:dyDescent="0.25">
      <c r="B226" s="934" t="s">
        <v>18</v>
      </c>
      <c r="C226" s="935"/>
      <c r="D226" s="935"/>
      <c r="E226" s="935"/>
      <c r="F226" s="935"/>
      <c r="G226" s="935"/>
      <c r="H226" s="936"/>
      <c r="I226" s="778">
        <f>SUM(H223:H225)</f>
        <v>96452.690493589733</v>
      </c>
    </row>
    <row r="227" spans="1:38" ht="13.5" thickBot="1" x14ac:dyDescent="0.25">
      <c r="B227" s="2"/>
      <c r="C227" s="2"/>
      <c r="D227" s="2"/>
      <c r="E227" s="2"/>
      <c r="F227" s="7"/>
      <c r="G227" s="2"/>
      <c r="H227" s="776"/>
      <c r="I227" s="779"/>
    </row>
    <row r="228" spans="1:38" ht="13.5" thickBot="1" x14ac:dyDescent="0.25">
      <c r="B228" s="934" t="s">
        <v>24</v>
      </c>
      <c r="C228" s="935"/>
      <c r="D228" s="935"/>
      <c r="E228" s="935"/>
      <c r="F228" s="935"/>
      <c r="G228" s="935"/>
      <c r="H228" s="952"/>
      <c r="I228" s="780">
        <f>ROUND(I205+I215+I220+I226,0)</f>
        <v>135834</v>
      </c>
      <c r="AG228" s="1">
        <v>135834</v>
      </c>
      <c r="AH228" s="751"/>
      <c r="AI228" s="756"/>
      <c r="AJ228" s="756"/>
      <c r="AK228" s="756"/>
      <c r="AL228" s="756"/>
    </row>
    <row r="230" spans="1:38" ht="14.25" customHeight="1" thickBot="1" x14ac:dyDescent="0.25">
      <c r="B230" s="984"/>
      <c r="C230" s="984"/>
      <c r="D230" s="984"/>
      <c r="E230" s="984"/>
      <c r="F230" s="984"/>
      <c r="G230" s="984"/>
      <c r="H230" s="984"/>
      <c r="I230" s="984"/>
    </row>
    <row r="231" spans="1:38" ht="15.75" customHeight="1" x14ac:dyDescent="0.2">
      <c r="B231" s="985" t="str">
        <f>+'[112]Ingeniero y obra'!$B$5</f>
        <v>"REALIZAR OBRAS DE MANTENIMIENTO A LAS SEDES DONDE FUNCIONA LA DIRECCION REGIONAL Y DEL CENTRO DE LA INDUSTRIA, LA EMPRESA Y LOS SERVICIOS DEL SENA REGIONAL HUILA "</v>
      </c>
      <c r="C231" s="953"/>
      <c r="D231" s="953"/>
      <c r="E231" s="954"/>
      <c r="F231" s="104" t="s">
        <v>32</v>
      </c>
      <c r="G231" s="953" t="str">
        <f>+VLOOKUP(F232,ITEM,2,FALSE)</f>
        <v>Suministro e instalacion de PLACA TRANSLÚCIDA PLANA DE POLICARBONATO (lamina alveolar) de 6mm, con filtro solar (color humo ) o similar , incluye cinta de sellado, tornillo,perfil clip HCP y concector h (perfil en H y en U ) y todo lo necesario para su correcta instalacion)</v>
      </c>
      <c r="H231" s="953"/>
      <c r="I231" s="954"/>
      <c r="AH231" s="804"/>
    </row>
    <row r="232" spans="1:38" ht="105.75" customHeight="1" thickBot="1" x14ac:dyDescent="0.25">
      <c r="B232" s="986"/>
      <c r="C232" s="955"/>
      <c r="D232" s="955"/>
      <c r="E232" s="956"/>
      <c r="F232" s="184">
        <v>1.7</v>
      </c>
      <c r="G232" s="955"/>
      <c r="H232" s="955"/>
      <c r="I232" s="956"/>
      <c r="AG232" s="792"/>
      <c r="AI232" s="790"/>
    </row>
    <row r="233" spans="1:38" ht="13.5" thickBot="1" x14ac:dyDescent="0.25">
      <c r="B233" s="3"/>
      <c r="C233" s="3"/>
      <c r="D233" s="3"/>
      <c r="E233" s="3"/>
      <c r="F233" s="426"/>
      <c r="G233" s="3"/>
      <c r="H233" s="760"/>
      <c r="I233" s="760"/>
    </row>
    <row r="234" spans="1:38" ht="13.5" customHeight="1" thickBot="1" x14ac:dyDescent="0.25">
      <c r="B234" s="4"/>
      <c r="C234" s="4"/>
      <c r="D234" s="2"/>
      <c r="F234" s="12" t="s">
        <v>17</v>
      </c>
      <c r="G234" s="13" t="str">
        <f>+VLOOKUP(F232,ITEM,5,FALSE)</f>
        <v>M2</v>
      </c>
      <c r="H234" s="761"/>
      <c r="I234" s="761"/>
    </row>
    <row r="235" spans="1:38" ht="13.5" thickBot="1" x14ac:dyDescent="0.25">
      <c r="B235" s="5" t="s">
        <v>4</v>
      </c>
      <c r="C235" s="5"/>
      <c r="D235" s="2"/>
      <c r="E235" s="2"/>
      <c r="F235" s="7"/>
      <c r="G235" s="2"/>
      <c r="H235" s="762"/>
      <c r="I235" s="762"/>
    </row>
    <row r="236" spans="1:38" s="16" customFormat="1" ht="13.5" customHeight="1" thickBot="1" x14ac:dyDescent="0.25">
      <c r="A236" s="54"/>
      <c r="B236" s="957" t="s">
        <v>5</v>
      </c>
      <c r="C236" s="958"/>
      <c r="D236" s="958"/>
      <c r="E236" s="959"/>
      <c r="F236" s="15" t="s">
        <v>6</v>
      </c>
      <c r="G236" s="15" t="s">
        <v>7</v>
      </c>
      <c r="H236" s="768" t="s">
        <v>8</v>
      </c>
      <c r="I236" s="960"/>
    </row>
    <row r="237" spans="1:38" s="16" customFormat="1" ht="13.5" customHeight="1" x14ac:dyDescent="0.15">
      <c r="A237" s="114" t="s">
        <v>258</v>
      </c>
      <c r="B237" s="963" t="str">
        <f>+ VLOOKUP(A237,MAQYEQUIP,2,FALSE)</f>
        <v>HERRAMIENTA MENOR (10% MO)</v>
      </c>
      <c r="C237" s="964"/>
      <c r="D237" s="964"/>
      <c r="E237" s="965"/>
      <c r="F237" s="115" t="str">
        <f>+VLOOKUP(A237,MAQYEQUIP,4,FALSE)</f>
        <v>Global</v>
      </c>
      <c r="G237" s="17">
        <v>0.1</v>
      </c>
      <c r="H237" s="764">
        <f>+G237*I261</f>
        <v>2089.4166273611113</v>
      </c>
      <c r="I237" s="961"/>
    </row>
    <row r="238" spans="1:38" s="16" customFormat="1" ht="13.5" customHeight="1" x14ac:dyDescent="0.15">
      <c r="A238" s="120">
        <v>1.27</v>
      </c>
      <c r="B238" s="966" t="str">
        <f>+ VLOOKUP(A238,MAQYEQUIP,2,FALSE)</f>
        <v>ANDAMIO CERTIFICADO</v>
      </c>
      <c r="C238" s="967"/>
      <c r="D238" s="967"/>
      <c r="E238" s="968"/>
      <c r="F238" s="131">
        <f>+VLOOKUP(A238,MAQYEQUIP,4,FALSE)</f>
        <v>95000</v>
      </c>
      <c r="G238" s="126">
        <v>0.1</v>
      </c>
      <c r="H238" s="765">
        <f>+F238*G238</f>
        <v>9500</v>
      </c>
      <c r="I238" s="961"/>
    </row>
    <row r="239" spans="1:38" ht="13.5" customHeight="1" thickBot="1" x14ac:dyDescent="0.25">
      <c r="B239" s="969"/>
      <c r="C239" s="970"/>
      <c r="D239" s="970"/>
      <c r="E239" s="971"/>
      <c r="F239" s="427"/>
      <c r="G239" s="10"/>
      <c r="H239" s="767"/>
      <c r="I239" s="962"/>
      <c r="AI239" s="1" t="s">
        <v>683</v>
      </c>
      <c r="AL239" s="1" t="s">
        <v>684</v>
      </c>
    </row>
    <row r="240" spans="1:38" ht="13.5" thickBot="1" x14ac:dyDescent="0.25">
      <c r="B240" s="934" t="s">
        <v>18</v>
      </c>
      <c r="C240" s="935"/>
      <c r="D240" s="935"/>
      <c r="E240" s="935"/>
      <c r="F240" s="935"/>
      <c r="G240" s="935"/>
      <c r="H240" s="936"/>
      <c r="I240" s="778">
        <f>SUM(H237:H239)</f>
        <v>11589.416627361112</v>
      </c>
    </row>
    <row r="241" spans="1:44" ht="13.5" thickBot="1" x14ac:dyDescent="0.25">
      <c r="B241" s="5" t="s">
        <v>16</v>
      </c>
      <c r="C241" s="5"/>
      <c r="D241" s="2"/>
      <c r="E241" s="2"/>
      <c r="F241" s="7"/>
      <c r="G241" s="2"/>
      <c r="H241" s="762"/>
      <c r="I241" s="762"/>
    </row>
    <row r="242" spans="1:44" s="16" customFormat="1" ht="13.5" thickBot="1" x14ac:dyDescent="0.25">
      <c r="A242" s="54"/>
      <c r="B242" s="957" t="s">
        <v>5</v>
      </c>
      <c r="C242" s="958"/>
      <c r="D242" s="959"/>
      <c r="E242" s="14" t="s">
        <v>9</v>
      </c>
      <c r="F242" s="14" t="s">
        <v>10</v>
      </c>
      <c r="G242" s="14" t="s">
        <v>11</v>
      </c>
      <c r="H242" s="768" t="s">
        <v>8</v>
      </c>
      <c r="I242" s="960"/>
    </row>
    <row r="243" spans="1:44" ht="12.75" customHeight="1" x14ac:dyDescent="0.2">
      <c r="A243" s="95" t="s">
        <v>704</v>
      </c>
      <c r="B243" s="972" t="str">
        <f t="shared" ref="B243:B248" si="53">+VLOOKUP(A243,MATERIALES,2,FALSE)</f>
        <v>LÁMINA ALVEOLAR 6 MM</v>
      </c>
      <c r="C243" s="973"/>
      <c r="D243" s="974"/>
      <c r="E243" s="8" t="str">
        <f t="shared" ref="E243:E248" si="54">+VLOOKUP(A243,MATERIALES,3,FALSE)</f>
        <v>M2</v>
      </c>
      <c r="F243" s="115">
        <f t="shared" ref="F243:F247" si="55">+VLOOKUP(A243,MATERIALES,4,FALSE)</f>
        <v>52000</v>
      </c>
      <c r="G243" s="18">
        <v>1</v>
      </c>
      <c r="H243" s="757">
        <f>+G243*F243</f>
        <v>52000</v>
      </c>
      <c r="I243" s="961"/>
    </row>
    <row r="244" spans="1:44" ht="12.75" customHeight="1" x14ac:dyDescent="0.2">
      <c r="A244" s="95" t="s">
        <v>706</v>
      </c>
      <c r="B244" s="975" t="str">
        <f t="shared" si="53"/>
        <v>PERFIL EN H DE POLICARBONATO 6MM</v>
      </c>
      <c r="C244" s="976"/>
      <c r="D244" s="977"/>
      <c r="E244" s="117" t="str">
        <f t="shared" si="54"/>
        <v>ML</v>
      </c>
      <c r="F244" s="131">
        <f t="shared" si="55"/>
        <v>12500</v>
      </c>
      <c r="G244" s="185">
        <v>1</v>
      </c>
      <c r="H244" s="758">
        <f t="shared" ref="H244:H247" si="56">+G244*F244</f>
        <v>12500</v>
      </c>
      <c r="I244" s="961"/>
      <c r="AG244" s="1">
        <v>1</v>
      </c>
      <c r="AH244" s="1">
        <v>20</v>
      </c>
    </row>
    <row r="245" spans="1:44" ht="12.75" customHeight="1" x14ac:dyDescent="0.2">
      <c r="A245" s="95" t="s">
        <v>707</v>
      </c>
      <c r="B245" s="975" t="str">
        <f t="shared" si="53"/>
        <v>PERFIL EN U DE POLICARBONATO 6MM</v>
      </c>
      <c r="C245" s="976"/>
      <c r="D245" s="977"/>
      <c r="E245" s="117" t="str">
        <f t="shared" si="54"/>
        <v>ML</v>
      </c>
      <c r="F245" s="131">
        <f t="shared" si="55"/>
        <v>12500</v>
      </c>
      <c r="G245" s="185">
        <v>1</v>
      </c>
      <c r="H245" s="758">
        <f t="shared" si="56"/>
        <v>12500</v>
      </c>
      <c r="I245" s="961"/>
    </row>
    <row r="246" spans="1:44" ht="12.75" customHeight="1" x14ac:dyDescent="0.2">
      <c r="A246" s="95" t="s">
        <v>711</v>
      </c>
      <c r="B246" s="975" t="str">
        <f t="shared" si="53"/>
        <v>TORNILLO AUTOTALADRANTE PARA FIJACIÓN DE PLACAS</v>
      </c>
      <c r="C246" s="976"/>
      <c r="D246" s="977"/>
      <c r="E246" s="117" t="str">
        <f t="shared" si="54"/>
        <v>UND</v>
      </c>
      <c r="F246" s="131">
        <f t="shared" si="55"/>
        <v>250</v>
      </c>
      <c r="G246" s="800">
        <f>8-2.84952380952381</f>
        <v>5.1504761904761907</v>
      </c>
      <c r="H246" s="758">
        <f t="shared" si="56"/>
        <v>1287.6190476190477</v>
      </c>
      <c r="I246" s="961"/>
    </row>
    <row r="247" spans="1:44" x14ac:dyDescent="0.2">
      <c r="A247" s="95" t="s">
        <v>713</v>
      </c>
      <c r="B247" s="975" t="str">
        <f t="shared" si="53"/>
        <v>CINTA ANTIDUST 25MM</v>
      </c>
      <c r="C247" s="976"/>
      <c r="D247" s="977"/>
      <c r="E247" s="117" t="str">
        <f t="shared" si="54"/>
        <v>ML</v>
      </c>
      <c r="F247" s="131">
        <f t="shared" si="55"/>
        <v>4500</v>
      </c>
      <c r="G247" s="185">
        <v>1</v>
      </c>
      <c r="H247" s="758">
        <f t="shared" si="56"/>
        <v>4500</v>
      </c>
      <c r="I247" s="961"/>
      <c r="AI247" s="1">
        <v>1</v>
      </c>
      <c r="AL247" s="1">
        <v>40</v>
      </c>
      <c r="AN247" s="1">
        <f>+(AI247*AL249)/AL247</f>
        <v>1.2500000000000001E-2</v>
      </c>
    </row>
    <row r="248" spans="1:44" ht="12.75" customHeight="1" x14ac:dyDescent="0.2">
      <c r="A248" s="95">
        <v>10.199999999999999</v>
      </c>
      <c r="B248" s="975" t="str">
        <f t="shared" si="53"/>
        <v>DESPERDICIO</v>
      </c>
      <c r="C248" s="976"/>
      <c r="D248" s="977"/>
      <c r="E248" s="117" t="str">
        <f t="shared" si="54"/>
        <v>%</v>
      </c>
      <c r="F248" s="806">
        <v>0.05</v>
      </c>
      <c r="G248" s="185"/>
      <c r="H248" s="801">
        <f>SUM(H243:H247)*F248</f>
        <v>4139.3809523809532</v>
      </c>
      <c r="I248" s="961"/>
      <c r="AP248" s="95"/>
      <c r="AQ248" s="95"/>
      <c r="AR248" s="95"/>
    </row>
    <row r="249" spans="1:44" ht="13.5" thickBot="1" x14ac:dyDescent="0.25">
      <c r="B249" s="978"/>
      <c r="C249" s="979"/>
      <c r="D249" s="980"/>
      <c r="E249" s="6"/>
      <c r="F249" s="125"/>
      <c r="G249" s="19"/>
      <c r="H249" s="771"/>
      <c r="I249" s="962"/>
      <c r="AI249" s="1" t="s">
        <v>680</v>
      </c>
      <c r="AL249" s="1">
        <v>0.5</v>
      </c>
    </row>
    <row r="250" spans="1:44" ht="13.5" thickBot="1" x14ac:dyDescent="0.25">
      <c r="B250" s="934" t="s">
        <v>18</v>
      </c>
      <c r="C250" s="935"/>
      <c r="D250" s="935"/>
      <c r="E250" s="935"/>
      <c r="F250" s="935"/>
      <c r="G250" s="935"/>
      <c r="H250" s="936"/>
      <c r="I250" s="778">
        <f>SUM(H243:H249)</f>
        <v>86927</v>
      </c>
    </row>
    <row r="251" spans="1:44" ht="13.5" thickBot="1" x14ac:dyDescent="0.25">
      <c r="B251" s="5" t="s">
        <v>12</v>
      </c>
      <c r="C251" s="5"/>
      <c r="D251" s="2"/>
      <c r="E251" s="2"/>
      <c r="F251" s="7"/>
      <c r="G251" s="2"/>
      <c r="H251" s="762"/>
      <c r="I251" s="762"/>
    </row>
    <row r="252" spans="1:44" s="16" customFormat="1" ht="32.25" thickBot="1" x14ac:dyDescent="0.25">
      <c r="A252" s="54"/>
      <c r="B252" s="14" t="str">
        <f>+'[111]HOJA MODELO'!$A$21</f>
        <v>Descripción</v>
      </c>
      <c r="C252" s="119" t="s">
        <v>28</v>
      </c>
      <c r="D252" s="119" t="s">
        <v>25</v>
      </c>
      <c r="E252" s="14" t="s">
        <v>21</v>
      </c>
      <c r="F252" s="14" t="s">
        <v>26</v>
      </c>
      <c r="G252" s="14" t="s">
        <v>27</v>
      </c>
      <c r="H252" s="763" t="s">
        <v>8</v>
      </c>
      <c r="I252" s="931"/>
    </row>
    <row r="253" spans="1:44" x14ac:dyDescent="0.2">
      <c r="B253" s="26"/>
      <c r="C253" s="28"/>
      <c r="D253" s="30"/>
      <c r="E253" s="29"/>
      <c r="F253" s="31"/>
      <c r="G253" s="21"/>
      <c r="H253" s="772"/>
      <c r="I253" s="932"/>
      <c r="AH253" s="1">
        <v>2.8495238095238093</v>
      </c>
    </row>
    <row r="254" spans="1:44" ht="13.5" thickBot="1" x14ac:dyDescent="0.25">
      <c r="B254" s="22"/>
      <c r="C254" s="33"/>
      <c r="D254" s="28"/>
      <c r="E254" s="32"/>
      <c r="F254" s="24"/>
      <c r="G254" s="34"/>
      <c r="H254" s="772"/>
      <c r="I254" s="933"/>
    </row>
    <row r="255" spans="1:44" ht="13.5" thickBot="1" x14ac:dyDescent="0.25">
      <c r="B255" s="934" t="s">
        <v>18</v>
      </c>
      <c r="C255" s="935"/>
      <c r="D255" s="935"/>
      <c r="E255" s="935"/>
      <c r="F255" s="935"/>
      <c r="G255" s="935"/>
      <c r="H255" s="936"/>
      <c r="I255" s="778">
        <f>SUM(H253:H254)</f>
        <v>0</v>
      </c>
    </row>
    <row r="256" spans="1:44" ht="13.5" thickBot="1" x14ac:dyDescent="0.25">
      <c r="B256" s="5" t="s">
        <v>13</v>
      </c>
      <c r="C256" s="5"/>
      <c r="D256" s="2"/>
      <c r="E256" s="2"/>
      <c r="F256" s="7"/>
      <c r="G256" s="2"/>
      <c r="H256" s="762"/>
      <c r="I256" s="762"/>
      <c r="AH256" s="753">
        <f>748/(F246*1.05)</f>
        <v>2.8495238095238093</v>
      </c>
    </row>
    <row r="257" spans="1:38" ht="13.5" thickBot="1" x14ac:dyDescent="0.25">
      <c r="B257" s="937" t="s">
        <v>14</v>
      </c>
      <c r="C257" s="938"/>
      <c r="D257" s="939"/>
      <c r="E257" s="14" t="s">
        <v>15</v>
      </c>
      <c r="F257" s="15" t="s">
        <v>9</v>
      </c>
      <c r="G257" s="15" t="s">
        <v>7</v>
      </c>
      <c r="H257" s="773" t="s">
        <v>8</v>
      </c>
      <c r="I257" s="940"/>
    </row>
    <row r="258" spans="1:38" x14ac:dyDescent="0.2">
      <c r="A258" s="95">
        <v>1</v>
      </c>
      <c r="B258" s="943" t="str">
        <f>+VLOOKUP(A258,MO,2,FALSE)</f>
        <v>Ayudante (Incl. Prestaciones)</v>
      </c>
      <c r="C258" s="944"/>
      <c r="D258" s="945"/>
      <c r="E258" s="148">
        <f>+VLOOKUP(A258,MO,6,FALSE)</f>
        <v>9119.8083333333307</v>
      </c>
      <c r="F258" s="807">
        <v>1</v>
      </c>
      <c r="G258" s="187">
        <v>1.2</v>
      </c>
      <c r="H258" s="774">
        <f>(E258*F258)/G258</f>
        <v>7599.8402777777756</v>
      </c>
      <c r="I258" s="941"/>
      <c r="AH258" s="751"/>
      <c r="AI258" s="752"/>
      <c r="AJ258" s="752"/>
      <c r="AK258" s="752"/>
      <c r="AL258" s="753"/>
    </row>
    <row r="259" spans="1:38" x14ac:dyDescent="0.2">
      <c r="A259" s="95">
        <v>3</v>
      </c>
      <c r="B259" s="946" t="str">
        <f>+VLOOKUP(A259,MO,2,FALSE)</f>
        <v>Oficial (Incl. Prestaciones)</v>
      </c>
      <c r="C259" s="947"/>
      <c r="D259" s="948"/>
      <c r="E259" s="151">
        <f>+VLOOKUP(A259,MO,6,FALSE)</f>
        <v>15959.191195000003</v>
      </c>
      <c r="F259" s="808">
        <v>1</v>
      </c>
      <c r="G259" s="196">
        <v>1.2</v>
      </c>
      <c r="H259" s="775">
        <f>(E259*F259)/G259-5</f>
        <v>13294.325995833336</v>
      </c>
      <c r="I259" s="941"/>
      <c r="AH259" s="751"/>
      <c r="AI259" s="752"/>
      <c r="AJ259" s="752"/>
      <c r="AK259" s="752"/>
      <c r="AL259" s="753"/>
    </row>
    <row r="260" spans="1:38" ht="13.5" thickBot="1" x14ac:dyDescent="0.25">
      <c r="B260" s="949"/>
      <c r="C260" s="950"/>
      <c r="D260" s="951"/>
      <c r="E260" s="151"/>
      <c r="F260" s="808"/>
      <c r="G260" s="186"/>
      <c r="H260" s="775"/>
      <c r="I260" s="942"/>
      <c r="AG260" s="755">
        <f>+AG263-I263</f>
        <v>0</v>
      </c>
    </row>
    <row r="261" spans="1:38" ht="13.5" thickBot="1" x14ac:dyDescent="0.25">
      <c r="B261" s="934" t="s">
        <v>18</v>
      </c>
      <c r="C261" s="935"/>
      <c r="D261" s="935"/>
      <c r="E261" s="935"/>
      <c r="F261" s="935"/>
      <c r="G261" s="935"/>
      <c r="H261" s="936"/>
      <c r="I261" s="778">
        <f>SUM(H258:H260)</f>
        <v>20894.16627361111</v>
      </c>
    </row>
    <row r="262" spans="1:38" ht="13.5" thickBot="1" x14ac:dyDescent="0.25">
      <c r="B262" s="2"/>
      <c r="C262" s="2"/>
      <c r="D262" s="2"/>
      <c r="E262" s="2"/>
      <c r="F262" s="7"/>
      <c r="G262" s="2"/>
      <c r="H262" s="776"/>
      <c r="I262" s="779"/>
    </row>
    <row r="263" spans="1:38" ht="13.5" thickBot="1" x14ac:dyDescent="0.25">
      <c r="B263" s="934" t="s">
        <v>24</v>
      </c>
      <c r="C263" s="935"/>
      <c r="D263" s="935"/>
      <c r="E263" s="935"/>
      <c r="F263" s="935"/>
      <c r="G263" s="935"/>
      <c r="H263" s="952"/>
      <c r="I263" s="780">
        <f>ROUND(I240+I250+I255+I261,0)</f>
        <v>119411</v>
      </c>
      <c r="AG263" s="1">
        <v>119411</v>
      </c>
      <c r="AH263" s="751"/>
      <c r="AI263" s="756"/>
      <c r="AJ263" s="756"/>
      <c r="AK263" s="756"/>
      <c r="AL263" s="756"/>
    </row>
    <row r="265" spans="1:38" x14ac:dyDescent="0.2">
      <c r="B265" s="591"/>
      <c r="C265" s="591"/>
      <c r="D265" s="591"/>
      <c r="E265" s="591"/>
      <c r="F265" s="591"/>
      <c r="G265" s="591"/>
      <c r="H265" s="777"/>
      <c r="I265" s="781"/>
      <c r="AH265" s="751"/>
      <c r="AI265" s="756"/>
      <c r="AJ265" s="756"/>
      <c r="AK265" s="756"/>
      <c r="AL265" s="756"/>
    </row>
    <row r="266" spans="1:38" ht="13.5" thickBot="1" x14ac:dyDescent="0.25"/>
    <row r="267" spans="1:38" ht="31.5" customHeight="1" thickBot="1" x14ac:dyDescent="0.25">
      <c r="B267" s="981" t="s">
        <v>29</v>
      </c>
      <c r="C267" s="982"/>
      <c r="D267" s="982"/>
      <c r="E267" s="982"/>
      <c r="F267" s="982"/>
      <c r="G267" s="982"/>
      <c r="H267" s="982"/>
      <c r="I267" s="983"/>
    </row>
    <row r="268" spans="1:38" ht="14.25" customHeight="1" thickBot="1" x14ac:dyDescent="0.25">
      <c r="B268" s="984"/>
      <c r="C268" s="984"/>
      <c r="D268" s="984"/>
      <c r="E268" s="984"/>
      <c r="F268" s="984"/>
      <c r="G268" s="984"/>
      <c r="H268" s="984"/>
      <c r="I268" s="984"/>
    </row>
    <row r="269" spans="1:38" ht="15.75" customHeight="1" x14ac:dyDescent="0.2">
      <c r="B269" s="985" t="str">
        <f>+'Ingeniero y obra'!$B$5</f>
        <v>"REALIZAR OBRAS DE MANTENIMIENTO A LAS SEDES DONDE FUNCIONA LA DIRECCION REGIONAL Y DEL CENTRO DE LA INDUSTRIA, LA EMPRESA Y LOS SERVICIOS DEL SENA REGIONAL HUILA "</v>
      </c>
      <c r="C269" s="953"/>
      <c r="D269" s="953"/>
      <c r="E269" s="954"/>
      <c r="F269" s="104" t="s">
        <v>32</v>
      </c>
      <c r="G269" s="953" t="str">
        <f>+VLOOKUP(F270,ITEM,2,FALSE)</f>
        <v xml:space="preserve">Suministro e instalacion de mortero de nivelacion  impermeabilizado  con aditivo liquido  integral , taponador de poros y capilares dosificarlo al 3% del peso del cemento, en morteros. de  1:4 de E: 5cm   </v>
      </c>
      <c r="H269" s="953"/>
      <c r="I269" s="954"/>
    </row>
    <row r="270" spans="1:38" ht="69" customHeight="1" thickBot="1" x14ac:dyDescent="0.25">
      <c r="B270" s="986"/>
      <c r="C270" s="955"/>
      <c r="D270" s="955"/>
      <c r="E270" s="956"/>
      <c r="F270" s="184">
        <v>1.8</v>
      </c>
      <c r="G270" s="955"/>
      <c r="H270" s="955"/>
      <c r="I270" s="956"/>
    </row>
    <row r="271" spans="1:38" ht="13.5" thickBot="1" x14ac:dyDescent="0.25">
      <c r="B271" s="3"/>
      <c r="C271" s="3"/>
      <c r="D271" s="3"/>
      <c r="E271" s="3"/>
      <c r="F271" s="426"/>
      <c r="G271" s="3"/>
      <c r="H271" s="760"/>
      <c r="I271" s="760"/>
    </row>
    <row r="272" spans="1:38" ht="13.5" customHeight="1" thickBot="1" x14ac:dyDescent="0.25">
      <c r="B272" s="4"/>
      <c r="C272" s="4"/>
      <c r="D272" s="2"/>
      <c r="F272" s="12" t="s">
        <v>17</v>
      </c>
      <c r="G272" s="13" t="str">
        <f>+VLOOKUP(F270,ITEM,5,FALSE)</f>
        <v>M2</v>
      </c>
      <c r="H272" s="761"/>
      <c r="I272" s="761"/>
    </row>
    <row r="273" spans="1:40" ht="13.5" thickBot="1" x14ac:dyDescent="0.25">
      <c r="B273" s="5" t="s">
        <v>4</v>
      </c>
      <c r="C273" s="5"/>
      <c r="D273" s="2"/>
      <c r="E273" s="2"/>
      <c r="F273" s="7"/>
      <c r="G273" s="2"/>
      <c r="H273" s="762"/>
      <c r="I273" s="762"/>
    </row>
    <row r="274" spans="1:40" s="16" customFormat="1" ht="13.5" customHeight="1" thickBot="1" x14ac:dyDescent="0.25">
      <c r="A274" s="54"/>
      <c r="B274" s="957" t="s">
        <v>5</v>
      </c>
      <c r="C274" s="958"/>
      <c r="D274" s="958"/>
      <c r="E274" s="959"/>
      <c r="F274" s="15" t="s">
        <v>6</v>
      </c>
      <c r="G274" s="15" t="s">
        <v>7</v>
      </c>
      <c r="H274" s="768" t="s">
        <v>8</v>
      </c>
      <c r="I274" s="960"/>
    </row>
    <row r="275" spans="1:40" s="16" customFormat="1" ht="13.5" customHeight="1" x14ac:dyDescent="0.15">
      <c r="A275" s="114" t="s">
        <v>258</v>
      </c>
      <c r="B275" s="963" t="str">
        <f>+ VLOOKUP(A275,MAQYEQUIP,2,FALSE)</f>
        <v>HERRAMIENTA MENOR (10% MO)</v>
      </c>
      <c r="C275" s="964"/>
      <c r="D275" s="964"/>
      <c r="E275" s="965"/>
      <c r="F275" s="115" t="str">
        <f>+VLOOKUP(A275,MAQYEQUIP,4,FALSE)</f>
        <v>Global</v>
      </c>
      <c r="G275" s="17">
        <v>0.1</v>
      </c>
      <c r="H275" s="764">
        <f>+G275*I295</f>
        <v>1566.9374705208331</v>
      </c>
      <c r="I275" s="961"/>
    </row>
    <row r="276" spans="1:40" ht="13.5" customHeight="1" thickBot="1" x14ac:dyDescent="0.25">
      <c r="B276" s="969"/>
      <c r="C276" s="970"/>
      <c r="D276" s="970"/>
      <c r="E276" s="971"/>
      <c r="F276" s="427"/>
      <c r="G276" s="10"/>
      <c r="H276" s="767"/>
      <c r="I276" s="962"/>
      <c r="AI276" s="1" t="s">
        <v>683</v>
      </c>
      <c r="AL276" s="1" t="s">
        <v>684</v>
      </c>
    </row>
    <row r="277" spans="1:40" ht="13.5" thickBot="1" x14ac:dyDescent="0.25">
      <c r="B277" s="934" t="s">
        <v>18</v>
      </c>
      <c r="C277" s="935"/>
      <c r="D277" s="935"/>
      <c r="E277" s="935"/>
      <c r="F277" s="935"/>
      <c r="G277" s="935"/>
      <c r="H277" s="936"/>
      <c r="I277" s="778">
        <f>SUM(H275:H276)</f>
        <v>1566.9374705208331</v>
      </c>
    </row>
    <row r="278" spans="1:40" ht="13.5" thickBot="1" x14ac:dyDescent="0.25">
      <c r="B278" s="5" t="s">
        <v>16</v>
      </c>
      <c r="C278" s="5"/>
      <c r="D278" s="2"/>
      <c r="E278" s="2"/>
      <c r="F278" s="7"/>
      <c r="G278" s="2"/>
      <c r="H278" s="762"/>
      <c r="I278" s="762"/>
    </row>
    <row r="279" spans="1:40" s="16" customFormat="1" ht="13.5" thickBot="1" x14ac:dyDescent="0.25">
      <c r="A279" s="54"/>
      <c r="B279" s="957" t="s">
        <v>5</v>
      </c>
      <c r="C279" s="958"/>
      <c r="D279" s="959"/>
      <c r="E279" s="14" t="s">
        <v>9</v>
      </c>
      <c r="F279" s="14" t="s">
        <v>10</v>
      </c>
      <c r="G279" s="14" t="s">
        <v>11</v>
      </c>
      <c r="H279" s="768" t="s">
        <v>8</v>
      </c>
      <c r="I279" s="960"/>
    </row>
    <row r="280" spans="1:40" ht="12.75" customHeight="1" x14ac:dyDescent="0.2">
      <c r="A280" s="95">
        <v>9.6</v>
      </c>
      <c r="B280" s="972" t="str">
        <f t="shared" ref="B280:B281" si="57">+VLOOKUP(A280,MATERIALES,2,FALSE)</f>
        <v>MORTERO 1:4</v>
      </c>
      <c r="C280" s="973"/>
      <c r="D280" s="974"/>
      <c r="E280" s="8" t="str">
        <f t="shared" ref="E280:E281" si="58">+VLOOKUP(A280,MATERIALES,3,FALSE)</f>
        <v>M3</v>
      </c>
      <c r="F280" s="115">
        <f t="shared" ref="F280:F281" si="59">+VLOOKUP(A280,MATERIALES,4,FALSE)</f>
        <v>449928</v>
      </c>
      <c r="G280" s="18">
        <v>0.05</v>
      </c>
      <c r="H280" s="757">
        <f>+G280*F280</f>
        <v>22496.400000000001</v>
      </c>
      <c r="I280" s="961"/>
    </row>
    <row r="281" spans="1:40" ht="12.75" customHeight="1" x14ac:dyDescent="0.2">
      <c r="A281" s="95">
        <v>7.6699999999999982</v>
      </c>
      <c r="B281" s="975" t="str">
        <f t="shared" si="57"/>
        <v>ADITIVO PARA IMPERMEABILIZAR Y AUMENTAR LA DURABILIDAD DE LOS MORTEROS</v>
      </c>
      <c r="C281" s="976"/>
      <c r="D281" s="977"/>
      <c r="E281" s="117" t="str">
        <f t="shared" si="58"/>
        <v>KG</v>
      </c>
      <c r="F281" s="131">
        <f t="shared" si="59"/>
        <v>25000</v>
      </c>
      <c r="G281" s="185">
        <v>0.35</v>
      </c>
      <c r="H281" s="758">
        <f t="shared" ref="H281" si="60">+G281*F281</f>
        <v>8750</v>
      </c>
      <c r="I281" s="961"/>
    </row>
    <row r="282" spans="1:40" x14ac:dyDescent="0.2">
      <c r="B282" s="978"/>
      <c r="C282" s="979"/>
      <c r="D282" s="980"/>
      <c r="E282" s="6"/>
      <c r="F282" s="125"/>
      <c r="G282" s="109"/>
      <c r="H282" s="770"/>
      <c r="I282" s="961"/>
      <c r="AI282" s="1">
        <v>1</v>
      </c>
      <c r="AL282" s="1">
        <v>40</v>
      </c>
      <c r="AN282" s="1">
        <f>+(AI282*AL283)/AL282</f>
        <v>1.2500000000000001E-2</v>
      </c>
    </row>
    <row r="283" spans="1:40" ht="13.5" thickBot="1" x14ac:dyDescent="0.25">
      <c r="B283" s="978"/>
      <c r="C283" s="979"/>
      <c r="D283" s="980"/>
      <c r="E283" s="6"/>
      <c r="F283" s="125"/>
      <c r="G283" s="19"/>
      <c r="H283" s="771"/>
      <c r="I283" s="962"/>
      <c r="AI283" s="1" t="s">
        <v>680</v>
      </c>
      <c r="AL283" s="1">
        <v>0.5</v>
      </c>
    </row>
    <row r="284" spans="1:40" ht="13.5" thickBot="1" x14ac:dyDescent="0.25">
      <c r="B284" s="934" t="s">
        <v>18</v>
      </c>
      <c r="C284" s="935"/>
      <c r="D284" s="935"/>
      <c r="E284" s="935"/>
      <c r="F284" s="935"/>
      <c r="G284" s="935"/>
      <c r="H284" s="936"/>
      <c r="I284" s="778">
        <f>SUM(H280:H283)</f>
        <v>31246.400000000001</v>
      </c>
    </row>
    <row r="285" spans="1:40" ht="13.5" thickBot="1" x14ac:dyDescent="0.25">
      <c r="B285" s="5" t="s">
        <v>12</v>
      </c>
      <c r="C285" s="5"/>
      <c r="D285" s="2"/>
      <c r="E285" s="2"/>
      <c r="F285" s="7"/>
      <c r="G285" s="2"/>
      <c r="H285" s="762"/>
      <c r="I285" s="762"/>
    </row>
    <row r="286" spans="1:40" s="16" customFormat="1" ht="32.25" thickBot="1" x14ac:dyDescent="0.25">
      <c r="A286" s="54"/>
      <c r="B286" s="14" t="str">
        <f>+'[111]HOJA MODELO'!$A$21</f>
        <v>Descripción</v>
      </c>
      <c r="C286" s="119" t="s">
        <v>28</v>
      </c>
      <c r="D286" s="119" t="s">
        <v>25</v>
      </c>
      <c r="E286" s="14" t="s">
        <v>21</v>
      </c>
      <c r="F286" s="14" t="s">
        <v>26</v>
      </c>
      <c r="G286" s="14" t="s">
        <v>27</v>
      </c>
      <c r="H286" s="763" t="s">
        <v>8</v>
      </c>
      <c r="I286" s="931"/>
    </row>
    <row r="287" spans="1:40" x14ac:dyDescent="0.2">
      <c r="B287" s="26"/>
      <c r="C287" s="28"/>
      <c r="D287" s="30"/>
      <c r="E287" s="29"/>
      <c r="F287" s="31"/>
      <c r="G287" s="21"/>
      <c r="H287" s="772"/>
      <c r="I287" s="932"/>
    </row>
    <row r="288" spans="1:40" ht="13.5" thickBot="1" x14ac:dyDescent="0.25">
      <c r="B288" s="22"/>
      <c r="C288" s="33"/>
      <c r="D288" s="28"/>
      <c r="E288" s="32"/>
      <c r="F288" s="24"/>
      <c r="G288" s="34"/>
      <c r="H288" s="772"/>
      <c r="I288" s="933"/>
    </row>
    <row r="289" spans="1:38" ht="13.5" thickBot="1" x14ac:dyDescent="0.25">
      <c r="B289" s="934" t="s">
        <v>18</v>
      </c>
      <c r="C289" s="935"/>
      <c r="D289" s="935"/>
      <c r="E289" s="935"/>
      <c r="F289" s="935"/>
      <c r="G289" s="935"/>
      <c r="H289" s="936"/>
      <c r="I289" s="778">
        <f>SUM(H287:H288)</f>
        <v>0</v>
      </c>
    </row>
    <row r="290" spans="1:38" ht="13.5" thickBot="1" x14ac:dyDescent="0.25">
      <c r="B290" s="5" t="s">
        <v>13</v>
      </c>
      <c r="C290" s="5"/>
      <c r="D290" s="2"/>
      <c r="E290" s="2"/>
      <c r="F290" s="7"/>
      <c r="G290" s="2"/>
      <c r="H290" s="762"/>
      <c r="I290" s="762"/>
    </row>
    <row r="291" spans="1:38" ht="13.5" thickBot="1" x14ac:dyDescent="0.25">
      <c r="B291" s="937" t="s">
        <v>14</v>
      </c>
      <c r="C291" s="938"/>
      <c r="D291" s="939"/>
      <c r="E291" s="14" t="s">
        <v>15</v>
      </c>
      <c r="F291" s="15" t="s">
        <v>9</v>
      </c>
      <c r="G291" s="15" t="s">
        <v>7</v>
      </c>
      <c r="H291" s="773" t="s">
        <v>8</v>
      </c>
      <c r="I291" s="940"/>
    </row>
    <row r="292" spans="1:38" x14ac:dyDescent="0.2">
      <c r="A292" s="95">
        <v>1</v>
      </c>
      <c r="B292" s="943" t="str">
        <f>+VLOOKUP(A292,MO,2,FALSE)</f>
        <v>Ayudante (Incl. Prestaciones)</v>
      </c>
      <c r="C292" s="944"/>
      <c r="D292" s="945"/>
      <c r="E292" s="148">
        <f>+VLOOKUP(A292,MO,6,FALSE)</f>
        <v>9119.8083333333307</v>
      </c>
      <c r="F292" s="149">
        <v>1</v>
      </c>
      <c r="G292" s="187">
        <v>1.6</v>
      </c>
      <c r="H292" s="774">
        <f>(E292*F292)/G292</f>
        <v>5699.8802083333312</v>
      </c>
      <c r="I292" s="941"/>
      <c r="AH292" s="751"/>
      <c r="AI292" s="752"/>
      <c r="AJ292" s="752"/>
      <c r="AK292" s="752"/>
      <c r="AL292" s="753"/>
    </row>
    <row r="293" spans="1:38" x14ac:dyDescent="0.2">
      <c r="A293" s="95">
        <v>3</v>
      </c>
      <c r="B293" s="946" t="str">
        <f>+VLOOKUP(A293,MO,2,FALSE)</f>
        <v>Oficial (Incl. Prestaciones)</v>
      </c>
      <c r="C293" s="947"/>
      <c r="D293" s="948"/>
      <c r="E293" s="151">
        <f>+VLOOKUP(A293,MO,6,FALSE)</f>
        <v>15959.191195000003</v>
      </c>
      <c r="F293" s="152">
        <v>1</v>
      </c>
      <c r="G293" s="196">
        <v>1.6</v>
      </c>
      <c r="H293" s="775">
        <f>(E293*F293)/G293-5</f>
        <v>9969.4944968750006</v>
      </c>
      <c r="I293" s="941"/>
      <c r="AH293" s="751"/>
      <c r="AI293" s="752"/>
      <c r="AJ293" s="752"/>
      <c r="AK293" s="752"/>
      <c r="AL293" s="753"/>
    </row>
    <row r="294" spans="1:38" ht="13.5" thickBot="1" x14ac:dyDescent="0.25">
      <c r="B294" s="949"/>
      <c r="C294" s="950"/>
      <c r="D294" s="951"/>
      <c r="E294" s="151"/>
      <c r="F294" s="152"/>
      <c r="G294" s="186"/>
      <c r="H294" s="775"/>
      <c r="I294" s="942"/>
    </row>
    <row r="295" spans="1:38" ht="13.5" thickBot="1" x14ac:dyDescent="0.25">
      <c r="B295" s="934" t="s">
        <v>18</v>
      </c>
      <c r="C295" s="935"/>
      <c r="D295" s="935"/>
      <c r="E295" s="935"/>
      <c r="F295" s="935"/>
      <c r="G295" s="935"/>
      <c r="H295" s="936"/>
      <c r="I295" s="778">
        <f>SUM(H292:H294)</f>
        <v>15669.374705208331</v>
      </c>
    </row>
    <row r="296" spans="1:38" ht="13.5" thickBot="1" x14ac:dyDescent="0.25">
      <c r="B296" s="2"/>
      <c r="C296" s="2"/>
      <c r="D296" s="2"/>
      <c r="E296" s="2"/>
      <c r="F296" s="7"/>
      <c r="G296" s="2"/>
      <c r="H296" s="776"/>
      <c r="I296" s="779"/>
    </row>
    <row r="297" spans="1:38" ht="13.5" thickBot="1" x14ac:dyDescent="0.25">
      <c r="B297" s="934" t="s">
        <v>24</v>
      </c>
      <c r="C297" s="935"/>
      <c r="D297" s="935"/>
      <c r="E297" s="935"/>
      <c r="F297" s="935"/>
      <c r="G297" s="935"/>
      <c r="H297" s="952"/>
      <c r="I297" s="780">
        <f>ROUND(I277+I284+I289+I295,0)</f>
        <v>48483</v>
      </c>
      <c r="AH297" s="751"/>
      <c r="AI297" s="756"/>
      <c r="AJ297" s="756"/>
      <c r="AK297" s="756"/>
      <c r="AL297" s="756"/>
    </row>
    <row r="298" spans="1:38" x14ac:dyDescent="0.2">
      <c r="B298" s="591"/>
      <c r="C298" s="591"/>
      <c r="D298" s="591"/>
      <c r="E298" s="591"/>
      <c r="F298" s="591"/>
      <c r="G298" s="591"/>
      <c r="H298" s="777"/>
      <c r="I298" s="781"/>
      <c r="AH298" s="751"/>
      <c r="AI298" s="756"/>
      <c r="AJ298" s="756"/>
      <c r="AK298" s="756"/>
      <c r="AL298" s="756"/>
    </row>
    <row r="300" spans="1:38" ht="13.5" thickBot="1" x14ac:dyDescent="0.25"/>
    <row r="301" spans="1:38" ht="31.5" customHeight="1" thickBot="1" x14ac:dyDescent="0.25">
      <c r="B301" s="981" t="s">
        <v>29</v>
      </c>
      <c r="C301" s="982"/>
      <c r="D301" s="982"/>
      <c r="E301" s="982"/>
      <c r="F301" s="982"/>
      <c r="G301" s="982"/>
      <c r="H301" s="982"/>
      <c r="I301" s="983"/>
    </row>
    <row r="302" spans="1:38" ht="14.25" customHeight="1" thickBot="1" x14ac:dyDescent="0.25">
      <c r="B302" s="984"/>
      <c r="C302" s="984"/>
      <c r="D302" s="984"/>
      <c r="E302" s="984"/>
      <c r="F302" s="984"/>
      <c r="G302" s="984"/>
      <c r="H302" s="984"/>
      <c r="I302" s="984"/>
    </row>
    <row r="303" spans="1:38" ht="15.75" customHeight="1" x14ac:dyDescent="0.2">
      <c r="B303" s="985" t="str">
        <f>+'Ingeniero y obra'!$B$5</f>
        <v>"REALIZAR OBRAS DE MANTENIMIENTO A LAS SEDES DONDE FUNCIONA LA DIRECCION REGIONAL Y DEL CENTRO DE LA INDUSTRIA, LA EMPRESA Y LOS SERVICIOS DEL SENA REGIONAL HUILA "</v>
      </c>
      <c r="C303" s="953"/>
      <c r="D303" s="953"/>
      <c r="E303" s="954"/>
      <c r="F303" s="104" t="s">
        <v>32</v>
      </c>
      <c r="G303" s="953" t="str">
        <f>+VLOOKUP(F304,ITEM,2,FALSE)</f>
        <v xml:space="preserve">Desmonte , mantenimiento y  reinstalacion de divisiones en acero inoxidable  ( sokoda ) del baño  de instructores , incluye chazos para anclaje  , remaches  y pasadores </v>
      </c>
      <c r="H303" s="953"/>
      <c r="I303" s="954"/>
    </row>
    <row r="304" spans="1:38" ht="69" customHeight="1" thickBot="1" x14ac:dyDescent="0.25">
      <c r="B304" s="986"/>
      <c r="C304" s="955"/>
      <c r="D304" s="955"/>
      <c r="E304" s="956"/>
      <c r="F304" s="184">
        <v>1.9</v>
      </c>
      <c r="G304" s="955"/>
      <c r="H304" s="955"/>
      <c r="I304" s="956"/>
    </row>
    <row r="305" spans="1:40" ht="13.5" thickBot="1" x14ac:dyDescent="0.25">
      <c r="B305" s="3"/>
      <c r="C305" s="3"/>
      <c r="D305" s="3"/>
      <c r="E305" s="3"/>
      <c r="F305" s="426"/>
      <c r="G305" s="3"/>
      <c r="H305" s="760"/>
      <c r="I305" s="760"/>
    </row>
    <row r="306" spans="1:40" ht="13.5" customHeight="1" thickBot="1" x14ac:dyDescent="0.25">
      <c r="B306" s="4"/>
      <c r="C306" s="4"/>
      <c r="D306" s="2"/>
      <c r="F306" s="12" t="s">
        <v>17</v>
      </c>
      <c r="G306" s="13" t="str">
        <f>+VLOOKUP(F304,ITEM,5,FALSE)</f>
        <v>M2</v>
      </c>
      <c r="H306" s="761"/>
      <c r="I306" s="761"/>
    </row>
    <row r="307" spans="1:40" ht="13.5" thickBot="1" x14ac:dyDescent="0.25">
      <c r="B307" s="5" t="s">
        <v>4</v>
      </c>
      <c r="C307" s="5"/>
      <c r="D307" s="2"/>
      <c r="E307" s="2"/>
      <c r="F307" s="7"/>
      <c r="G307" s="2"/>
      <c r="H307" s="762"/>
      <c r="I307" s="762"/>
    </row>
    <row r="308" spans="1:40" s="16" customFormat="1" ht="13.5" customHeight="1" thickBot="1" x14ac:dyDescent="0.25">
      <c r="A308" s="54"/>
      <c r="B308" s="957" t="s">
        <v>5</v>
      </c>
      <c r="C308" s="958"/>
      <c r="D308" s="958"/>
      <c r="E308" s="959"/>
      <c r="F308" s="15" t="s">
        <v>6</v>
      </c>
      <c r="G308" s="15" t="s">
        <v>7</v>
      </c>
      <c r="H308" s="768" t="s">
        <v>8</v>
      </c>
      <c r="I308" s="960"/>
    </row>
    <row r="309" spans="1:40" s="16" customFormat="1" ht="13.5" customHeight="1" x14ac:dyDescent="0.15">
      <c r="A309" s="114" t="s">
        <v>258</v>
      </c>
      <c r="B309" s="963" t="str">
        <f>+ VLOOKUP(A309,MAQYEQUIP,2,FALSE)</f>
        <v>HERRAMIENTA MENOR (10% MO)</v>
      </c>
      <c r="C309" s="964"/>
      <c r="D309" s="964"/>
      <c r="E309" s="965"/>
      <c r="F309" s="115" t="str">
        <f>+VLOOKUP(A309,MAQYEQUIP,4,FALSE)</f>
        <v>Global</v>
      </c>
      <c r="G309" s="17">
        <v>0.1</v>
      </c>
      <c r="H309" s="764">
        <f>+G309*I329</f>
        <v>2507.3999528333334</v>
      </c>
      <c r="I309" s="961"/>
    </row>
    <row r="310" spans="1:40" ht="13.5" customHeight="1" thickBot="1" x14ac:dyDescent="0.25">
      <c r="B310" s="969"/>
      <c r="C310" s="970"/>
      <c r="D310" s="970"/>
      <c r="E310" s="971"/>
      <c r="F310" s="427"/>
      <c r="G310" s="10"/>
      <c r="H310" s="767"/>
      <c r="I310" s="962"/>
      <c r="AI310" s="1" t="s">
        <v>683</v>
      </c>
      <c r="AL310" s="1" t="s">
        <v>684</v>
      </c>
    </row>
    <row r="311" spans="1:40" ht="13.5" thickBot="1" x14ac:dyDescent="0.25">
      <c r="B311" s="934" t="s">
        <v>18</v>
      </c>
      <c r="C311" s="935"/>
      <c r="D311" s="935"/>
      <c r="E311" s="935"/>
      <c r="F311" s="935"/>
      <c r="G311" s="935"/>
      <c r="H311" s="936"/>
      <c r="I311" s="778">
        <f>SUM(H309:H310)</f>
        <v>2507.3999528333334</v>
      </c>
    </row>
    <row r="312" spans="1:40" ht="13.5" thickBot="1" x14ac:dyDescent="0.25">
      <c r="B312" s="5" t="s">
        <v>16</v>
      </c>
      <c r="C312" s="5"/>
      <c r="D312" s="2"/>
      <c r="E312" s="2"/>
      <c r="F312" s="7"/>
      <c r="G312" s="2"/>
      <c r="H312" s="762"/>
      <c r="I312" s="762"/>
    </row>
    <row r="313" spans="1:40" s="16" customFormat="1" ht="13.5" thickBot="1" x14ac:dyDescent="0.25">
      <c r="A313" s="54"/>
      <c r="B313" s="957" t="s">
        <v>5</v>
      </c>
      <c r="C313" s="958"/>
      <c r="D313" s="959"/>
      <c r="E313" s="14" t="s">
        <v>9</v>
      </c>
      <c r="F313" s="14" t="s">
        <v>10</v>
      </c>
      <c r="G313" s="14" t="s">
        <v>11</v>
      </c>
      <c r="H313" s="768" t="s">
        <v>8</v>
      </c>
      <c r="I313" s="960"/>
    </row>
    <row r="314" spans="1:40" ht="12.75" customHeight="1" x14ac:dyDescent="0.2">
      <c r="A314" s="95">
        <v>7.6599999999999984</v>
      </c>
      <c r="B314" s="972" t="str">
        <f t="shared" ref="B314" si="61">+VLOOKUP(A314,MATERIALES,2,FALSE)</f>
        <v>CHAZO EXPANSIVO 1/2X2 1/4</v>
      </c>
      <c r="C314" s="973"/>
      <c r="D314" s="974"/>
      <c r="E314" s="8" t="str">
        <f t="shared" ref="E314" si="62">+VLOOKUP(A314,MATERIALES,3,FALSE)</f>
        <v>UND</v>
      </c>
      <c r="F314" s="115">
        <f t="shared" ref="F314" si="63">+VLOOKUP(A314,MATERIALES,4,FALSE)</f>
        <v>1700</v>
      </c>
      <c r="G314" s="18">
        <v>2</v>
      </c>
      <c r="H314" s="757">
        <f>+G314*F314</f>
        <v>3400</v>
      </c>
      <c r="I314" s="961"/>
    </row>
    <row r="315" spans="1:40" ht="12.75" customHeight="1" x14ac:dyDescent="0.2">
      <c r="A315" s="95" t="s">
        <v>734</v>
      </c>
      <c r="B315" s="975" t="str">
        <f t="shared" ref="B315" si="64">+VLOOKUP(A315,MATERIALES,2,FALSE)</f>
        <v>REMACHES</v>
      </c>
      <c r="C315" s="976"/>
      <c r="D315" s="977"/>
      <c r="E315" s="117" t="str">
        <f t="shared" ref="E315" si="65">+VLOOKUP(A315,MATERIALES,3,FALSE)</f>
        <v>UND</v>
      </c>
      <c r="F315" s="131">
        <f t="shared" ref="F315" si="66">+VLOOKUP(A315,MATERIALES,4,FALSE)</f>
        <v>200</v>
      </c>
      <c r="G315" s="185">
        <v>5</v>
      </c>
      <c r="H315" s="786">
        <f>+G315*F315</f>
        <v>1000</v>
      </c>
      <c r="I315" s="961"/>
    </row>
    <row r="316" spans="1:40" x14ac:dyDescent="0.2">
      <c r="A316" s="95" t="s">
        <v>736</v>
      </c>
      <c r="B316" s="975" t="str">
        <f t="shared" ref="B316" si="67">+VLOOKUP(A316,MATERIALES,2,FALSE)</f>
        <v>PASADOR EN ACERO INOXIDABLE PARA PUERTA DE BAÑO</v>
      </c>
      <c r="C316" s="976"/>
      <c r="D316" s="977"/>
      <c r="E316" s="117" t="str">
        <f t="shared" ref="E316" si="68">+VLOOKUP(A316,MATERIALES,3,FALSE)</f>
        <v>UND</v>
      </c>
      <c r="F316" s="131">
        <f t="shared" ref="F316" si="69">+VLOOKUP(A316,MATERIALES,4,FALSE)</f>
        <v>32000</v>
      </c>
      <c r="G316" s="185">
        <v>0.5</v>
      </c>
      <c r="H316" s="786">
        <f>+G316*F316</f>
        <v>16000</v>
      </c>
      <c r="I316" s="961"/>
      <c r="AI316" s="1">
        <v>1</v>
      </c>
      <c r="AL316" s="1">
        <v>40</v>
      </c>
      <c r="AN316" s="1">
        <f>+(AI316*AL317)/AL316</f>
        <v>1.2500000000000001E-2</v>
      </c>
    </row>
    <row r="317" spans="1:40" ht="13.5" thickBot="1" x14ac:dyDescent="0.25">
      <c r="B317" s="978"/>
      <c r="C317" s="979"/>
      <c r="D317" s="980"/>
      <c r="E317" s="6"/>
      <c r="F317" s="125"/>
      <c r="G317" s="19"/>
      <c r="H317" s="771"/>
      <c r="I317" s="962"/>
      <c r="AI317" s="1" t="s">
        <v>680</v>
      </c>
      <c r="AL317" s="1">
        <v>0.5</v>
      </c>
    </row>
    <row r="318" spans="1:40" ht="13.5" thickBot="1" x14ac:dyDescent="0.25">
      <c r="B318" s="934" t="s">
        <v>18</v>
      </c>
      <c r="C318" s="935"/>
      <c r="D318" s="935"/>
      <c r="E318" s="935"/>
      <c r="F318" s="935"/>
      <c r="G318" s="935"/>
      <c r="H318" s="936"/>
      <c r="I318" s="778">
        <f>SUM(H314:H317)</f>
        <v>20400</v>
      </c>
    </row>
    <row r="319" spans="1:40" ht="13.5" thickBot="1" x14ac:dyDescent="0.25">
      <c r="B319" s="5" t="s">
        <v>12</v>
      </c>
      <c r="C319" s="5"/>
      <c r="D319" s="2"/>
      <c r="E319" s="2"/>
      <c r="F319" s="7"/>
      <c r="G319" s="2"/>
      <c r="H319" s="762"/>
      <c r="I319" s="762"/>
    </row>
    <row r="320" spans="1:40" s="16" customFormat="1" ht="32.25" thickBot="1" x14ac:dyDescent="0.25">
      <c r="A320" s="54"/>
      <c r="B320" s="14" t="str">
        <f>+'[111]HOJA MODELO'!$A$21</f>
        <v>Descripción</v>
      </c>
      <c r="C320" s="119" t="s">
        <v>28</v>
      </c>
      <c r="D320" s="119" t="s">
        <v>25</v>
      </c>
      <c r="E320" s="14" t="s">
        <v>21</v>
      </c>
      <c r="F320" s="14" t="s">
        <v>26</v>
      </c>
      <c r="G320" s="14" t="s">
        <v>27</v>
      </c>
      <c r="H320" s="763" t="s">
        <v>8</v>
      </c>
      <c r="I320" s="931"/>
    </row>
    <row r="321" spans="1:38" x14ac:dyDescent="0.2">
      <c r="B321" s="26"/>
      <c r="C321" s="28"/>
      <c r="D321" s="30"/>
      <c r="E321" s="29"/>
      <c r="F321" s="31"/>
      <c r="G321" s="21"/>
      <c r="H321" s="772"/>
      <c r="I321" s="932"/>
    </row>
    <row r="322" spans="1:38" ht="13.5" thickBot="1" x14ac:dyDescent="0.25">
      <c r="B322" s="22"/>
      <c r="C322" s="33"/>
      <c r="D322" s="28"/>
      <c r="E322" s="32"/>
      <c r="F322" s="24"/>
      <c r="G322" s="34"/>
      <c r="H322" s="772"/>
      <c r="I322" s="933"/>
    </row>
    <row r="323" spans="1:38" ht="13.5" thickBot="1" x14ac:dyDescent="0.25">
      <c r="B323" s="934" t="s">
        <v>18</v>
      </c>
      <c r="C323" s="935"/>
      <c r="D323" s="935"/>
      <c r="E323" s="935"/>
      <c r="F323" s="935"/>
      <c r="G323" s="935"/>
      <c r="H323" s="936"/>
      <c r="I323" s="778">
        <f>SUM(H321:H322)</f>
        <v>0</v>
      </c>
    </row>
    <row r="324" spans="1:38" ht="13.5" thickBot="1" x14ac:dyDescent="0.25">
      <c r="B324" s="5" t="s">
        <v>13</v>
      </c>
      <c r="C324" s="5"/>
      <c r="D324" s="2"/>
      <c r="E324" s="2"/>
      <c r="F324" s="7"/>
      <c r="G324" s="2"/>
      <c r="H324" s="762"/>
      <c r="I324" s="762"/>
    </row>
    <row r="325" spans="1:38" ht="13.5" thickBot="1" x14ac:dyDescent="0.25">
      <c r="B325" s="937" t="s">
        <v>14</v>
      </c>
      <c r="C325" s="938"/>
      <c r="D325" s="939"/>
      <c r="E325" s="14" t="s">
        <v>15</v>
      </c>
      <c r="F325" s="15" t="s">
        <v>9</v>
      </c>
      <c r="G325" s="15" t="s">
        <v>7</v>
      </c>
      <c r="H325" s="773" t="s">
        <v>8</v>
      </c>
      <c r="I325" s="940"/>
    </row>
    <row r="326" spans="1:38" x14ac:dyDescent="0.2">
      <c r="A326" s="95">
        <v>1</v>
      </c>
      <c r="B326" s="943" t="str">
        <f>+VLOOKUP(A326,MO,2,FALSE)</f>
        <v>Ayudante (Incl. Prestaciones)</v>
      </c>
      <c r="C326" s="944"/>
      <c r="D326" s="945"/>
      <c r="E326" s="148">
        <f>+VLOOKUP(A326,MO,6,FALSE)</f>
        <v>9119.8083333333307</v>
      </c>
      <c r="F326" s="149">
        <v>1</v>
      </c>
      <c r="G326" s="187">
        <v>1</v>
      </c>
      <c r="H326" s="774">
        <f>(E326*F326)/G326</f>
        <v>9119.8083333333307</v>
      </c>
      <c r="I326" s="941"/>
      <c r="AH326" s="751"/>
      <c r="AI326" s="752"/>
      <c r="AJ326" s="752"/>
      <c r="AK326" s="752"/>
      <c r="AL326" s="753"/>
    </row>
    <row r="327" spans="1:38" x14ac:dyDescent="0.2">
      <c r="A327" s="95">
        <v>3</v>
      </c>
      <c r="B327" s="946" t="str">
        <f>+VLOOKUP(A327,MO,2,FALSE)</f>
        <v>Oficial (Incl. Prestaciones)</v>
      </c>
      <c r="C327" s="947"/>
      <c r="D327" s="948"/>
      <c r="E327" s="151">
        <f>+VLOOKUP(A327,MO,6,FALSE)</f>
        <v>15959.191195000003</v>
      </c>
      <c r="F327" s="152">
        <v>1</v>
      </c>
      <c r="G327" s="196">
        <v>1</v>
      </c>
      <c r="H327" s="775">
        <f>(E327*F327)/G327-5</f>
        <v>15954.191195000003</v>
      </c>
      <c r="I327" s="941"/>
      <c r="AH327" s="751"/>
      <c r="AI327" s="752"/>
      <c r="AJ327" s="752"/>
      <c r="AK327" s="752"/>
      <c r="AL327" s="753"/>
    </row>
    <row r="328" spans="1:38" ht="13.5" thickBot="1" x14ac:dyDescent="0.25">
      <c r="B328" s="949"/>
      <c r="C328" s="950"/>
      <c r="D328" s="951"/>
      <c r="E328" s="151"/>
      <c r="F328" s="152"/>
      <c r="G328" s="186"/>
      <c r="H328" s="775"/>
      <c r="I328" s="942"/>
    </row>
    <row r="329" spans="1:38" ht="13.5" thickBot="1" x14ac:dyDescent="0.25">
      <c r="B329" s="934" t="s">
        <v>18</v>
      </c>
      <c r="C329" s="935"/>
      <c r="D329" s="935"/>
      <c r="E329" s="935"/>
      <c r="F329" s="935"/>
      <c r="G329" s="935"/>
      <c r="H329" s="936"/>
      <c r="I329" s="778">
        <f>SUM(H326:H328)</f>
        <v>25073.999528333334</v>
      </c>
    </row>
    <row r="330" spans="1:38" ht="13.5" thickBot="1" x14ac:dyDescent="0.25">
      <c r="B330" s="2"/>
      <c r="C330" s="2"/>
      <c r="D330" s="2"/>
      <c r="E330" s="2"/>
      <c r="F330" s="7"/>
      <c r="G330" s="2"/>
      <c r="H330" s="776"/>
      <c r="I330" s="779"/>
    </row>
    <row r="331" spans="1:38" ht="13.5" thickBot="1" x14ac:dyDescent="0.25">
      <c r="B331" s="934" t="s">
        <v>24</v>
      </c>
      <c r="C331" s="935"/>
      <c r="D331" s="935"/>
      <c r="E331" s="935"/>
      <c r="F331" s="935"/>
      <c r="G331" s="935"/>
      <c r="H331" s="952"/>
      <c r="I331" s="780">
        <f>ROUND(I311+I318+I323+I329,0)</f>
        <v>47981</v>
      </c>
      <c r="AH331" s="751"/>
      <c r="AI331" s="756"/>
      <c r="AJ331" s="756"/>
      <c r="AK331" s="756"/>
      <c r="AL331" s="756"/>
    </row>
    <row r="332" spans="1:38" x14ac:dyDescent="0.2">
      <c r="B332" s="591"/>
      <c r="C332" s="591"/>
      <c r="D332" s="591"/>
      <c r="E332" s="591"/>
      <c r="F332" s="591"/>
      <c r="G332" s="591"/>
      <c r="H332" s="777"/>
      <c r="I332" s="781"/>
      <c r="AH332" s="751"/>
      <c r="AI332" s="756"/>
      <c r="AJ332" s="756"/>
      <c r="AK332" s="756"/>
      <c r="AL332" s="756"/>
    </row>
    <row r="333" spans="1:38" ht="13.5" thickBot="1" x14ac:dyDescent="0.25"/>
    <row r="334" spans="1:38" ht="31.5" customHeight="1" thickBot="1" x14ac:dyDescent="0.25">
      <c r="B334" s="981" t="s">
        <v>29</v>
      </c>
      <c r="C334" s="982"/>
      <c r="D334" s="982"/>
      <c r="E334" s="982"/>
      <c r="F334" s="982"/>
      <c r="G334" s="982"/>
      <c r="H334" s="982"/>
      <c r="I334" s="983"/>
    </row>
    <row r="335" spans="1:38" ht="14.25" customHeight="1" thickBot="1" x14ac:dyDescent="0.25">
      <c r="B335" s="984"/>
      <c r="C335" s="984"/>
      <c r="D335" s="984"/>
      <c r="E335" s="984"/>
      <c r="F335" s="984"/>
      <c r="G335" s="984"/>
      <c r="H335" s="984"/>
      <c r="I335" s="984"/>
    </row>
    <row r="336" spans="1:38" ht="15.75" customHeight="1" x14ac:dyDescent="0.2">
      <c r="B336" s="985" t="str">
        <f>+'Ingeniero y obra'!$B$5</f>
        <v>"REALIZAR OBRAS DE MANTENIMIENTO A LAS SEDES DONDE FUNCIONA LA DIRECCION REGIONAL Y DEL CENTRO DE LA INDUSTRIA, LA EMPRESA Y LOS SERVICIOS DEL SENA REGIONAL HUILA "</v>
      </c>
      <c r="C336" s="953"/>
      <c r="D336" s="953"/>
      <c r="E336" s="954"/>
      <c r="F336" s="104" t="s">
        <v>32</v>
      </c>
      <c r="G336" s="953" t="str">
        <f>+VLOOKUP(F337,ITEM,2,FALSE)</f>
        <v xml:space="preserve">mantenimiento de sosco de 4" en lamina galvanizada calibre 22 , incluye retiro del existente  desde canaleta a bajante , soldadura , cinta de remate y accesorios sanitario para conectar al bajante existente </v>
      </c>
      <c r="H336" s="953"/>
      <c r="I336" s="954"/>
    </row>
    <row r="337" spans="1:38" ht="69" customHeight="1" thickBot="1" x14ac:dyDescent="0.25">
      <c r="B337" s="986"/>
      <c r="C337" s="955"/>
      <c r="D337" s="955"/>
      <c r="E337" s="956"/>
      <c r="F337" s="184" t="s">
        <v>43</v>
      </c>
      <c r="G337" s="955"/>
      <c r="H337" s="955"/>
      <c r="I337" s="956"/>
    </row>
    <row r="338" spans="1:38" ht="13.5" thickBot="1" x14ac:dyDescent="0.25">
      <c r="B338" s="3"/>
      <c r="C338" s="3"/>
      <c r="D338" s="3"/>
      <c r="E338" s="3"/>
      <c r="F338" s="426"/>
      <c r="G338" s="3"/>
      <c r="H338" s="760"/>
      <c r="I338" s="760"/>
    </row>
    <row r="339" spans="1:38" ht="13.5" customHeight="1" thickBot="1" x14ac:dyDescent="0.25">
      <c r="B339" s="4"/>
      <c r="C339" s="4"/>
      <c r="D339" s="2"/>
      <c r="F339" s="12" t="s">
        <v>17</v>
      </c>
      <c r="G339" s="13" t="str">
        <f>+VLOOKUP(F337,ITEM,5,FALSE)</f>
        <v>UND</v>
      </c>
      <c r="H339" s="761"/>
      <c r="I339" s="761"/>
    </row>
    <row r="340" spans="1:38" ht="13.5" thickBot="1" x14ac:dyDescent="0.25">
      <c r="B340" s="5" t="s">
        <v>4</v>
      </c>
      <c r="C340" s="5"/>
      <c r="D340" s="2"/>
      <c r="E340" s="2"/>
      <c r="F340" s="7"/>
      <c r="G340" s="2"/>
      <c r="H340" s="762"/>
      <c r="I340" s="762"/>
    </row>
    <row r="341" spans="1:38" s="16" customFormat="1" ht="13.5" customHeight="1" thickBot="1" x14ac:dyDescent="0.25">
      <c r="A341" s="54"/>
      <c r="B341" s="957" t="s">
        <v>5</v>
      </c>
      <c r="C341" s="958"/>
      <c r="D341" s="958"/>
      <c r="E341" s="959"/>
      <c r="F341" s="15" t="s">
        <v>6</v>
      </c>
      <c r="G341" s="15" t="s">
        <v>7</v>
      </c>
      <c r="H341" s="768" t="s">
        <v>8</v>
      </c>
      <c r="I341" s="960"/>
    </row>
    <row r="342" spans="1:38" s="16" customFormat="1" ht="13.5" customHeight="1" x14ac:dyDescent="0.15">
      <c r="A342" s="114" t="s">
        <v>258</v>
      </c>
      <c r="B342" s="963" t="str">
        <f>+ VLOOKUP(A342,MAQYEQUIP,2,FALSE)</f>
        <v>HERRAMIENTA MENOR (10% MO)</v>
      </c>
      <c r="C342" s="964"/>
      <c r="D342" s="964"/>
      <c r="E342" s="965"/>
      <c r="F342" s="115" t="str">
        <f>+VLOOKUP(A342,MAQYEQUIP,4,FALSE)</f>
        <v>Global</v>
      </c>
      <c r="G342" s="17">
        <v>0.1</v>
      </c>
      <c r="H342" s="764">
        <f>+G342*I368</f>
        <v>2507.3999528333334</v>
      </c>
      <c r="I342" s="961"/>
    </row>
    <row r="343" spans="1:38" s="16" customFormat="1" ht="13.5" customHeight="1" x14ac:dyDescent="0.15">
      <c r="A343" s="114">
        <v>1.27</v>
      </c>
      <c r="B343" s="966" t="str">
        <f>+ VLOOKUP(A343,MAQYEQUIP,2,FALSE)</f>
        <v>ANDAMIO CERTIFICADO</v>
      </c>
      <c r="C343" s="967"/>
      <c r="D343" s="967"/>
      <c r="E343" s="968"/>
      <c r="F343" s="131">
        <f>+VLOOKUP(A343,MAQYEQUIP,4,FALSE)</f>
        <v>95000</v>
      </c>
      <c r="G343" s="126">
        <v>0.1</v>
      </c>
      <c r="H343" s="765">
        <f>+F343*G343</f>
        <v>9500</v>
      </c>
      <c r="I343" s="961"/>
    </row>
    <row r="344" spans="1:38" s="16" customFormat="1" ht="13.5" customHeight="1" x14ac:dyDescent="0.15">
      <c r="A344" s="114">
        <v>1.26</v>
      </c>
      <c r="B344" s="966" t="str">
        <f>+ VLOOKUP(A344,MAQYEQUIP,2,FALSE)</f>
        <v>EQUIPO DE SOLDADURA</v>
      </c>
      <c r="C344" s="967"/>
      <c r="D344" s="967"/>
      <c r="E344" s="968"/>
      <c r="F344" s="131">
        <f>+VLOOKUP(A344,MAQYEQUIP,4,FALSE)</f>
        <v>65000</v>
      </c>
      <c r="G344" s="126">
        <v>0.1</v>
      </c>
      <c r="H344" s="766">
        <f>+F344*G344</f>
        <v>6500</v>
      </c>
      <c r="I344" s="961"/>
    </row>
    <row r="345" spans="1:38" ht="13.5" customHeight="1" thickBot="1" x14ac:dyDescent="0.25">
      <c r="B345" s="969"/>
      <c r="C345" s="970"/>
      <c r="D345" s="970"/>
      <c r="E345" s="971"/>
      <c r="F345" s="427"/>
      <c r="G345" s="10"/>
      <c r="H345" s="767"/>
      <c r="I345" s="962"/>
      <c r="AI345" s="1" t="s">
        <v>683</v>
      </c>
      <c r="AL345" s="1" t="s">
        <v>684</v>
      </c>
    </row>
    <row r="346" spans="1:38" ht="13.5" thickBot="1" x14ac:dyDescent="0.25">
      <c r="B346" s="934" t="s">
        <v>18</v>
      </c>
      <c r="C346" s="935"/>
      <c r="D346" s="935"/>
      <c r="E346" s="935"/>
      <c r="F346" s="935"/>
      <c r="G346" s="935"/>
      <c r="H346" s="936"/>
      <c r="I346" s="778">
        <f>SUM(H342:H345)</f>
        <v>18507.399952833333</v>
      </c>
    </row>
    <row r="347" spans="1:38" ht="13.5" thickBot="1" x14ac:dyDescent="0.25">
      <c r="B347" s="5" t="s">
        <v>16</v>
      </c>
      <c r="C347" s="5"/>
      <c r="D347" s="2"/>
      <c r="E347" s="2"/>
      <c r="F347" s="7"/>
      <c r="G347" s="2"/>
      <c r="H347" s="762"/>
      <c r="I347" s="762"/>
    </row>
    <row r="348" spans="1:38" s="16" customFormat="1" ht="13.5" thickBot="1" x14ac:dyDescent="0.25">
      <c r="A348" s="54"/>
      <c r="B348" s="957" t="s">
        <v>5</v>
      </c>
      <c r="C348" s="958"/>
      <c r="D348" s="959"/>
      <c r="E348" s="14" t="s">
        <v>9</v>
      </c>
      <c r="F348" s="14" t="s">
        <v>10</v>
      </c>
      <c r="G348" s="14" t="s">
        <v>11</v>
      </c>
      <c r="H348" s="768" t="s">
        <v>8</v>
      </c>
      <c r="I348" s="960"/>
    </row>
    <row r="349" spans="1:38" ht="12.75" customHeight="1" x14ac:dyDescent="0.2">
      <c r="A349" s="95" t="s">
        <v>728</v>
      </c>
      <c r="B349" s="972" t="str">
        <f t="shared" ref="B349" si="70">+VLOOKUP(A349,MATERIALES,2,FALSE)</f>
        <v>SOSCO DE 4" EN LAMINA GALVANIZADA CALIBRE 22</v>
      </c>
      <c r="C349" s="973"/>
      <c r="D349" s="974"/>
      <c r="E349" s="8" t="str">
        <f t="shared" ref="E349" si="71">+VLOOKUP(A349,MATERIALES,3,FALSE)</f>
        <v>UND</v>
      </c>
      <c r="F349" s="115">
        <f t="shared" ref="F349" si="72">+VLOOKUP(A349,MATERIALES,4,FALSE)</f>
        <v>10149.767185500008</v>
      </c>
      <c r="G349" s="18">
        <v>1</v>
      </c>
      <c r="H349" s="757">
        <f t="shared" ref="H349:H354" si="73">+G349*F349</f>
        <v>10149.767185500008</v>
      </c>
      <c r="I349" s="961"/>
      <c r="AG349" s="178"/>
    </row>
    <row r="350" spans="1:38" ht="12.75" customHeight="1" x14ac:dyDescent="0.2">
      <c r="A350" s="95" t="s">
        <v>47</v>
      </c>
      <c r="B350" s="975" t="str">
        <f t="shared" ref="B350" si="74">+VLOOKUP(A350,MATERIALES,2,FALSE)</f>
        <v>SOLDADURA 1/8"  6013 METAL</v>
      </c>
      <c r="C350" s="976"/>
      <c r="D350" s="977"/>
      <c r="E350" s="117" t="str">
        <f t="shared" ref="E350" si="75">+VLOOKUP(A350,MATERIALES,3,FALSE)</f>
        <v>KG</v>
      </c>
      <c r="F350" s="131">
        <f t="shared" ref="F350" si="76">+VLOOKUP(A350,MATERIALES,4,FALSE)</f>
        <v>27000</v>
      </c>
      <c r="G350" s="185">
        <v>0.1</v>
      </c>
      <c r="H350" s="786">
        <f t="shared" si="73"/>
        <v>2700</v>
      </c>
      <c r="I350" s="961"/>
    </row>
    <row r="351" spans="1:38" ht="12.75" customHeight="1" x14ac:dyDescent="0.2">
      <c r="A351" s="95" t="s">
        <v>685</v>
      </c>
      <c r="B351" s="975" t="str">
        <f t="shared" ref="B351" si="77">+VLOOKUP(A351,MATERIALES,2,FALSE)</f>
        <v>MASILLA ( PASTA ) PARA SOLDAR 1/4 GALON</v>
      </c>
      <c r="C351" s="976"/>
      <c r="D351" s="977"/>
      <c r="E351" s="117" t="str">
        <f t="shared" ref="E351" si="78">+VLOOKUP(A351,MATERIALES,3,FALSE)</f>
        <v>UND</v>
      </c>
      <c r="F351" s="131">
        <f t="shared" ref="F351" si="79">+VLOOKUP(A351,MATERIALES,4,FALSE)</f>
        <v>65000</v>
      </c>
      <c r="G351" s="185">
        <v>0.02</v>
      </c>
      <c r="H351" s="786">
        <f t="shared" si="73"/>
        <v>1300</v>
      </c>
      <c r="I351" s="961"/>
    </row>
    <row r="352" spans="1:38" ht="12.75" customHeight="1" x14ac:dyDescent="0.2">
      <c r="A352" s="95" t="s">
        <v>730</v>
      </c>
      <c r="B352" s="975" t="str">
        <f t="shared" ref="B352" si="80">+VLOOKUP(A352,MATERIALES,2,FALSE)</f>
        <v xml:space="preserve">CINTA ASFALTICA TAPA GOTERAS </v>
      </c>
      <c r="C352" s="976"/>
      <c r="D352" s="977"/>
      <c r="E352" s="117" t="str">
        <f t="shared" ref="E352" si="81">+VLOOKUP(A352,MATERIALES,3,FALSE)</f>
        <v>MT</v>
      </c>
      <c r="F352" s="131">
        <f t="shared" ref="F352" si="82">+VLOOKUP(A352,MATERIALES,4,FALSE)</f>
        <v>5500</v>
      </c>
      <c r="G352" s="185">
        <v>1</v>
      </c>
      <c r="H352" s="786">
        <f t="shared" si="73"/>
        <v>5500</v>
      </c>
      <c r="I352" s="961"/>
      <c r="AG352" s="1">
        <v>24603.5</v>
      </c>
    </row>
    <row r="353" spans="1:40" x14ac:dyDescent="0.2">
      <c r="A353" s="95" t="s">
        <v>600</v>
      </c>
      <c r="B353" s="975" t="str">
        <f t="shared" ref="B353" si="83">+VLOOKUP(A353,MATERIALES,2,FALSE)</f>
        <v>CODO 4X90 CxC SANIT</v>
      </c>
      <c r="C353" s="976"/>
      <c r="D353" s="977"/>
      <c r="E353" s="117" t="str">
        <f t="shared" ref="E353" si="84">+VLOOKUP(A353,MATERIALES,3,FALSE)</f>
        <v>UND</v>
      </c>
      <c r="F353" s="131">
        <f t="shared" ref="F353" si="85">+VLOOKUP(A353,MATERIALES,4,FALSE)</f>
        <v>12500</v>
      </c>
      <c r="G353" s="185">
        <v>2</v>
      </c>
      <c r="H353" s="786">
        <f t="shared" si="73"/>
        <v>25000</v>
      </c>
      <c r="I353" s="961"/>
      <c r="AI353" s="1">
        <v>1</v>
      </c>
      <c r="AL353" s="1">
        <v>40</v>
      </c>
      <c r="AN353" s="1">
        <f>+(AI353*AL356)/AL353</f>
        <v>1.2500000000000001E-2</v>
      </c>
    </row>
    <row r="354" spans="1:40" x14ac:dyDescent="0.2">
      <c r="A354" s="95" t="s">
        <v>581</v>
      </c>
      <c r="B354" s="975" t="str">
        <f t="shared" ref="B354" si="86">+VLOOKUP(A354,MATERIALES,2,FALSE)</f>
        <v>TUBERIA SANITARIA PVC 4"</v>
      </c>
      <c r="C354" s="976"/>
      <c r="D354" s="977"/>
      <c r="E354" s="117" t="str">
        <f t="shared" ref="E354" si="87">+VLOOKUP(A354,MATERIALES,3,FALSE)</f>
        <v>UND</v>
      </c>
      <c r="F354" s="131">
        <f t="shared" ref="F354" si="88">+VLOOKUP(A354,MATERIALES,4,FALSE)</f>
        <v>115000</v>
      </c>
      <c r="G354" s="787">
        <v>0.13333333333333333</v>
      </c>
      <c r="H354" s="786">
        <f t="shared" si="73"/>
        <v>15333.333333333334</v>
      </c>
      <c r="I354" s="961"/>
    </row>
    <row r="355" spans="1:40" x14ac:dyDescent="0.2">
      <c r="B355" s="783"/>
      <c r="C355" s="784"/>
      <c r="D355" s="785"/>
      <c r="E355" s="117"/>
      <c r="F355" s="131"/>
      <c r="G355" s="185"/>
      <c r="H355" s="786"/>
      <c r="I355" s="961"/>
      <c r="AG355" s="1">
        <v>0.8</v>
      </c>
      <c r="AH355" s="1">
        <v>6</v>
      </c>
    </row>
    <row r="356" spans="1:40" ht="13.5" thickBot="1" x14ac:dyDescent="0.25">
      <c r="B356" s="978"/>
      <c r="C356" s="979"/>
      <c r="D356" s="980"/>
      <c r="E356" s="6"/>
      <c r="F356" s="125"/>
      <c r="G356" s="19"/>
      <c r="H356" s="771"/>
      <c r="I356" s="962"/>
      <c r="AG356" s="1" t="s">
        <v>680</v>
      </c>
      <c r="AH356" s="1">
        <v>1</v>
      </c>
      <c r="AI356" s="1" t="s">
        <v>680</v>
      </c>
      <c r="AL356" s="1">
        <v>0.5</v>
      </c>
    </row>
    <row r="357" spans="1:40" ht="13.5" thickBot="1" x14ac:dyDescent="0.25">
      <c r="B357" s="934" t="s">
        <v>18</v>
      </c>
      <c r="C357" s="935"/>
      <c r="D357" s="935"/>
      <c r="E357" s="935"/>
      <c r="F357" s="935"/>
      <c r="G357" s="935"/>
      <c r="H357" s="936"/>
      <c r="I357" s="778">
        <f>SUM(H349:H356)</f>
        <v>59983.100518833344</v>
      </c>
      <c r="AG357" s="1">
        <f>+AG355/6</f>
        <v>0.13333333333333333</v>
      </c>
    </row>
    <row r="358" spans="1:40" ht="13.5" thickBot="1" x14ac:dyDescent="0.25">
      <c r="B358" s="5" t="s">
        <v>12</v>
      </c>
      <c r="C358" s="5"/>
      <c r="D358" s="2"/>
      <c r="E358" s="2"/>
      <c r="F358" s="7"/>
      <c r="G358" s="2"/>
      <c r="H358" s="762"/>
      <c r="I358" s="762"/>
    </row>
    <row r="359" spans="1:40" s="16" customFormat="1" ht="32.25" thickBot="1" x14ac:dyDescent="0.25">
      <c r="A359" s="54"/>
      <c r="B359" s="14" t="str">
        <f>+'[111]HOJA MODELO'!$A$21</f>
        <v>Descripción</v>
      </c>
      <c r="C359" s="119" t="s">
        <v>28</v>
      </c>
      <c r="D359" s="119" t="s">
        <v>25</v>
      </c>
      <c r="E359" s="14" t="s">
        <v>21</v>
      </c>
      <c r="F359" s="14" t="s">
        <v>26</v>
      </c>
      <c r="G359" s="14" t="s">
        <v>27</v>
      </c>
      <c r="H359" s="763" t="s">
        <v>8</v>
      </c>
      <c r="I359" s="931"/>
    </row>
    <row r="360" spans="1:40" x14ac:dyDescent="0.2">
      <c r="B360" s="26"/>
      <c r="C360" s="28"/>
      <c r="D360" s="30"/>
      <c r="E360" s="29"/>
      <c r="F360" s="31"/>
      <c r="G360" s="21"/>
      <c r="H360" s="772"/>
      <c r="I360" s="932"/>
    </row>
    <row r="361" spans="1:40" ht="13.5" thickBot="1" x14ac:dyDescent="0.25">
      <c r="B361" s="22"/>
      <c r="C361" s="33"/>
      <c r="D361" s="28"/>
      <c r="E361" s="32"/>
      <c r="F361" s="24"/>
      <c r="G361" s="34"/>
      <c r="H361" s="772"/>
      <c r="I361" s="933"/>
    </row>
    <row r="362" spans="1:40" ht="13.5" thickBot="1" x14ac:dyDescent="0.25">
      <c r="B362" s="934" t="s">
        <v>18</v>
      </c>
      <c r="C362" s="935"/>
      <c r="D362" s="935"/>
      <c r="E362" s="935"/>
      <c r="F362" s="935"/>
      <c r="G362" s="935"/>
      <c r="H362" s="936"/>
      <c r="I362" s="778">
        <f>SUM(H360:H361)</f>
        <v>0</v>
      </c>
    </row>
    <row r="363" spans="1:40" ht="13.5" thickBot="1" x14ac:dyDescent="0.25">
      <c r="B363" s="5" t="s">
        <v>13</v>
      </c>
      <c r="C363" s="5"/>
      <c r="D363" s="2"/>
      <c r="E363" s="2"/>
      <c r="F363" s="7"/>
      <c r="G363" s="2"/>
      <c r="H363" s="762"/>
      <c r="I363" s="762"/>
    </row>
    <row r="364" spans="1:40" ht="13.5" thickBot="1" x14ac:dyDescent="0.25">
      <c r="B364" s="937" t="s">
        <v>14</v>
      </c>
      <c r="C364" s="938"/>
      <c r="D364" s="939"/>
      <c r="E364" s="14" t="s">
        <v>15</v>
      </c>
      <c r="F364" s="15" t="s">
        <v>9</v>
      </c>
      <c r="G364" s="15" t="s">
        <v>7</v>
      </c>
      <c r="H364" s="773" t="s">
        <v>8</v>
      </c>
      <c r="I364" s="940"/>
      <c r="AH364" s="1">
        <v>-246.73281449999195</v>
      </c>
    </row>
    <row r="365" spans="1:40" x14ac:dyDescent="0.2">
      <c r="A365" s="95">
        <v>1</v>
      </c>
      <c r="B365" s="943" t="str">
        <f>+VLOOKUP(A365,MO,2,FALSE)</f>
        <v>Ayudante (Incl. Prestaciones)</v>
      </c>
      <c r="C365" s="944"/>
      <c r="D365" s="945"/>
      <c r="E365" s="148">
        <f>+VLOOKUP(A365,MO,6,FALSE)</f>
        <v>9119.8083333333307</v>
      </c>
      <c r="F365" s="149">
        <v>1</v>
      </c>
      <c r="G365" s="187">
        <v>1</v>
      </c>
      <c r="H365" s="774">
        <f>(E365*F365)/G365</f>
        <v>9119.8083333333307</v>
      </c>
      <c r="I365" s="941"/>
      <c r="AH365" s="751"/>
      <c r="AI365" s="752"/>
      <c r="AJ365" s="752"/>
      <c r="AK365" s="752"/>
      <c r="AL365" s="753"/>
    </row>
    <row r="366" spans="1:40" x14ac:dyDescent="0.2">
      <c r="A366" s="95">
        <v>3</v>
      </c>
      <c r="B366" s="946" t="str">
        <f>+VLOOKUP(A366,MO,2,FALSE)</f>
        <v>Oficial (Incl. Prestaciones)</v>
      </c>
      <c r="C366" s="947"/>
      <c r="D366" s="948"/>
      <c r="E366" s="151">
        <f>+VLOOKUP(A366,MO,6,FALSE)</f>
        <v>15959.191195000003</v>
      </c>
      <c r="F366" s="152">
        <v>1</v>
      </c>
      <c r="G366" s="196">
        <v>1</v>
      </c>
      <c r="H366" s="775">
        <f>(E366*F366)/G366-5</f>
        <v>15954.191195000003</v>
      </c>
      <c r="I366" s="941"/>
      <c r="AH366" s="751"/>
      <c r="AI366" s="752"/>
      <c r="AJ366" s="752"/>
      <c r="AK366" s="752"/>
      <c r="AL366" s="753"/>
    </row>
    <row r="367" spans="1:40" ht="13.5" thickBot="1" x14ac:dyDescent="0.25">
      <c r="B367" s="949"/>
      <c r="C367" s="950"/>
      <c r="D367" s="951"/>
      <c r="E367" s="151"/>
      <c r="F367" s="152"/>
      <c r="G367" s="186"/>
      <c r="H367" s="775"/>
      <c r="I367" s="942"/>
    </row>
    <row r="368" spans="1:40" ht="13.5" thickBot="1" x14ac:dyDescent="0.25">
      <c r="B368" s="934" t="s">
        <v>18</v>
      </c>
      <c r="C368" s="935"/>
      <c r="D368" s="935"/>
      <c r="E368" s="935"/>
      <c r="F368" s="935"/>
      <c r="G368" s="935"/>
      <c r="H368" s="936"/>
      <c r="I368" s="778">
        <f>SUM(H365:H367)</f>
        <v>25073.999528333334</v>
      </c>
    </row>
    <row r="369" spans="2:38" ht="13.5" thickBot="1" x14ac:dyDescent="0.25">
      <c r="B369" s="2"/>
      <c r="C369" s="2"/>
      <c r="D369" s="2"/>
      <c r="E369" s="2"/>
      <c r="F369" s="7"/>
      <c r="G369" s="2"/>
      <c r="H369" s="776"/>
      <c r="I369" s="779"/>
    </row>
    <row r="370" spans="2:38" ht="13.5" thickBot="1" x14ac:dyDescent="0.25">
      <c r="B370" s="934" t="s">
        <v>24</v>
      </c>
      <c r="C370" s="935"/>
      <c r="D370" s="935"/>
      <c r="E370" s="935"/>
      <c r="F370" s="935"/>
      <c r="G370" s="935"/>
      <c r="H370" s="952"/>
      <c r="I370" s="780">
        <f>+I346+I357+I362+I368</f>
        <v>103564.5</v>
      </c>
      <c r="AG370" s="1">
        <v>103564.5</v>
      </c>
      <c r="AH370" s="788">
        <f>+AG370-I370</f>
        <v>0</v>
      </c>
      <c r="AI370" s="756"/>
      <c r="AJ370" s="756"/>
      <c r="AK370" s="756"/>
      <c r="AL370" s="756"/>
    </row>
    <row r="371" spans="2:38" x14ac:dyDescent="0.2">
      <c r="B371" s="591"/>
      <c r="C371" s="591"/>
      <c r="D371" s="591"/>
      <c r="E371" s="591"/>
      <c r="F371" s="591"/>
      <c r="G371" s="591"/>
      <c r="H371" s="777"/>
      <c r="I371" s="781"/>
      <c r="AH371" s="751"/>
      <c r="AI371" s="756"/>
      <c r="AJ371" s="756"/>
      <c r="AK371" s="756"/>
      <c r="AL371" s="756"/>
    </row>
  </sheetData>
  <mergeCells count="284">
    <mergeCell ref="B364:D364"/>
    <mergeCell ref="I364:I367"/>
    <mergeCell ref="B365:D365"/>
    <mergeCell ref="B366:D366"/>
    <mergeCell ref="B367:D367"/>
    <mergeCell ref="B368:H368"/>
    <mergeCell ref="B370:H370"/>
    <mergeCell ref="B215:H215"/>
    <mergeCell ref="I217:I219"/>
    <mergeCell ref="B220:H220"/>
    <mergeCell ref="B222:D222"/>
    <mergeCell ref="I222:I225"/>
    <mergeCell ref="B223:D223"/>
    <mergeCell ref="B224:D224"/>
    <mergeCell ref="B225:D225"/>
    <mergeCell ref="B226:H226"/>
    <mergeCell ref="B228:H228"/>
    <mergeCell ref="B230:I230"/>
    <mergeCell ref="B231:E232"/>
    <mergeCell ref="B250:H250"/>
    <mergeCell ref="B352:D352"/>
    <mergeCell ref="B351:D351"/>
    <mergeCell ref="B343:E343"/>
    <mergeCell ref="B344:E344"/>
    <mergeCell ref="B348:D348"/>
    <mergeCell ref="I348:I356"/>
    <mergeCell ref="B349:D349"/>
    <mergeCell ref="B350:D350"/>
    <mergeCell ref="B353:D353"/>
    <mergeCell ref="B356:D356"/>
    <mergeCell ref="B357:H357"/>
    <mergeCell ref="I359:I361"/>
    <mergeCell ref="B362:H362"/>
    <mergeCell ref="B354:D354"/>
    <mergeCell ref="B334:I334"/>
    <mergeCell ref="B335:I335"/>
    <mergeCell ref="B336:E337"/>
    <mergeCell ref="G336:I337"/>
    <mergeCell ref="B341:E341"/>
    <mergeCell ref="I341:I345"/>
    <mergeCell ref="B342:E342"/>
    <mergeCell ref="B345:E345"/>
    <mergeCell ref="B346:H346"/>
    <mergeCell ref="B48:E48"/>
    <mergeCell ref="B82:E82"/>
    <mergeCell ref="I82:I86"/>
    <mergeCell ref="B83:E83"/>
    <mergeCell ref="B86:E86"/>
    <mergeCell ref="B84:E84"/>
    <mergeCell ref="B85:E85"/>
    <mergeCell ref="B67:D67"/>
    <mergeCell ref="B75:I75"/>
    <mergeCell ref="B76:I76"/>
    <mergeCell ref="B77:E78"/>
    <mergeCell ref="G77:I78"/>
    <mergeCell ref="B69:H69"/>
    <mergeCell ref="B71:H71"/>
    <mergeCell ref="B51:E51"/>
    <mergeCell ref="B41:I41"/>
    <mergeCell ref="B49:E49"/>
    <mergeCell ref="B52:H52"/>
    <mergeCell ref="I48:I51"/>
    <mergeCell ref="B42:I42"/>
    <mergeCell ref="G43:I44"/>
    <mergeCell ref="B43:E44"/>
    <mergeCell ref="B111:H111"/>
    <mergeCell ref="B87:H87"/>
    <mergeCell ref="B89:D89"/>
    <mergeCell ref="I89:I97"/>
    <mergeCell ref="B90:D90"/>
    <mergeCell ref="B96:D96"/>
    <mergeCell ref="B97:D97"/>
    <mergeCell ref="B98:H98"/>
    <mergeCell ref="I100:I102"/>
    <mergeCell ref="B103:H103"/>
    <mergeCell ref="B92:D92"/>
    <mergeCell ref="B93:D93"/>
    <mergeCell ref="B91:D91"/>
    <mergeCell ref="B94:D94"/>
    <mergeCell ref="B95:D95"/>
    <mergeCell ref="B105:D105"/>
    <mergeCell ref="B56:D56"/>
    <mergeCell ref="B3:I3"/>
    <mergeCell ref="B4:I4"/>
    <mergeCell ref="B5:E6"/>
    <mergeCell ref="G5:I6"/>
    <mergeCell ref="B10:E10"/>
    <mergeCell ref="I10:I14"/>
    <mergeCell ref="B11:E11"/>
    <mergeCell ref="B14:E14"/>
    <mergeCell ref="B109:H109"/>
    <mergeCell ref="B55:D55"/>
    <mergeCell ref="B57:D57"/>
    <mergeCell ref="I54:I57"/>
    <mergeCell ref="B54:D54"/>
    <mergeCell ref="I65:I68"/>
    <mergeCell ref="B58:H58"/>
    <mergeCell ref="B63:H63"/>
    <mergeCell ref="B65:D65"/>
    <mergeCell ref="B66:D66"/>
    <mergeCell ref="B68:D68"/>
    <mergeCell ref="I105:I108"/>
    <mergeCell ref="B106:D106"/>
    <mergeCell ref="B107:D107"/>
    <mergeCell ref="B108:D108"/>
    <mergeCell ref="I60:I62"/>
    <mergeCell ref="I27:I29"/>
    <mergeCell ref="B30:H30"/>
    <mergeCell ref="B32:D32"/>
    <mergeCell ref="I32:I35"/>
    <mergeCell ref="B33:D33"/>
    <mergeCell ref="B34:D34"/>
    <mergeCell ref="B35:D35"/>
    <mergeCell ref="I17:I24"/>
    <mergeCell ref="B18:D18"/>
    <mergeCell ref="B19:D19"/>
    <mergeCell ref="B24:D24"/>
    <mergeCell ref="B36:H36"/>
    <mergeCell ref="B38:H38"/>
    <mergeCell ref="B20:D20"/>
    <mergeCell ref="B12:E12"/>
    <mergeCell ref="B21:D21"/>
    <mergeCell ref="B22:D22"/>
    <mergeCell ref="B25:H25"/>
    <mergeCell ref="B15:H15"/>
    <mergeCell ref="B17:D17"/>
    <mergeCell ref="B277:H277"/>
    <mergeCell ref="B279:D279"/>
    <mergeCell ref="I279:I283"/>
    <mergeCell ref="B280:D280"/>
    <mergeCell ref="B281:D281"/>
    <mergeCell ref="B282:D282"/>
    <mergeCell ref="B283:D283"/>
    <mergeCell ref="B267:I267"/>
    <mergeCell ref="B268:I268"/>
    <mergeCell ref="B269:E270"/>
    <mergeCell ref="G269:I270"/>
    <mergeCell ref="B274:E274"/>
    <mergeCell ref="I274:I276"/>
    <mergeCell ref="B275:E275"/>
    <mergeCell ref="B276:E276"/>
    <mergeCell ref="B295:H295"/>
    <mergeCell ref="B297:H297"/>
    <mergeCell ref="B301:I301"/>
    <mergeCell ref="B302:I302"/>
    <mergeCell ref="B303:E304"/>
    <mergeCell ref="G303:I304"/>
    <mergeCell ref="B284:H284"/>
    <mergeCell ref="I286:I288"/>
    <mergeCell ref="B289:H289"/>
    <mergeCell ref="B291:D291"/>
    <mergeCell ref="I291:I294"/>
    <mergeCell ref="B292:D292"/>
    <mergeCell ref="B293:D293"/>
    <mergeCell ref="B294:D294"/>
    <mergeCell ref="B313:D313"/>
    <mergeCell ref="I313:I317"/>
    <mergeCell ref="B314:D314"/>
    <mergeCell ref="B315:D315"/>
    <mergeCell ref="B316:D316"/>
    <mergeCell ref="B317:D317"/>
    <mergeCell ref="B308:E308"/>
    <mergeCell ref="I308:I310"/>
    <mergeCell ref="B309:E309"/>
    <mergeCell ref="B310:E310"/>
    <mergeCell ref="B311:H311"/>
    <mergeCell ref="B329:H329"/>
    <mergeCell ref="B331:H331"/>
    <mergeCell ref="B318:H318"/>
    <mergeCell ref="I320:I322"/>
    <mergeCell ref="B323:H323"/>
    <mergeCell ref="B325:D325"/>
    <mergeCell ref="I325:I328"/>
    <mergeCell ref="B326:D326"/>
    <mergeCell ref="B327:D327"/>
    <mergeCell ref="B328:D328"/>
    <mergeCell ref="B114:I114"/>
    <mergeCell ref="B115:I115"/>
    <mergeCell ref="B116:E117"/>
    <mergeCell ref="G116:I117"/>
    <mergeCell ref="B121:E121"/>
    <mergeCell ref="I121:I124"/>
    <mergeCell ref="B122:E122"/>
    <mergeCell ref="B123:E123"/>
    <mergeCell ref="B124:E124"/>
    <mergeCell ref="B125:H125"/>
    <mergeCell ref="AP126:AR126"/>
    <mergeCell ref="B127:D127"/>
    <mergeCell ref="I127:I135"/>
    <mergeCell ref="B128:D128"/>
    <mergeCell ref="B129:D129"/>
    <mergeCell ref="B130:D130"/>
    <mergeCell ref="B131:D131"/>
    <mergeCell ref="AP131:AR131"/>
    <mergeCell ref="B132:D132"/>
    <mergeCell ref="B133:D133"/>
    <mergeCell ref="B134:D134"/>
    <mergeCell ref="B135:D135"/>
    <mergeCell ref="B136:H136"/>
    <mergeCell ref="I138:I140"/>
    <mergeCell ref="B141:H141"/>
    <mergeCell ref="B143:D143"/>
    <mergeCell ref="I143:I146"/>
    <mergeCell ref="B144:D144"/>
    <mergeCell ref="B145:D145"/>
    <mergeCell ref="B146:D146"/>
    <mergeCell ref="B147:H147"/>
    <mergeCell ref="B149:H149"/>
    <mergeCell ref="B152:I152"/>
    <mergeCell ref="B153:I153"/>
    <mergeCell ref="B154:E155"/>
    <mergeCell ref="G154:I155"/>
    <mergeCell ref="B159:E159"/>
    <mergeCell ref="I159:I163"/>
    <mergeCell ref="B160:E160"/>
    <mergeCell ref="B161:E161"/>
    <mergeCell ref="B162:E162"/>
    <mergeCell ref="B163:E163"/>
    <mergeCell ref="B164:H164"/>
    <mergeCell ref="B166:D166"/>
    <mergeCell ref="I166:I176"/>
    <mergeCell ref="B167:D167"/>
    <mergeCell ref="B168:D168"/>
    <mergeCell ref="B169:D169"/>
    <mergeCell ref="B170:D170"/>
    <mergeCell ref="B171:D171"/>
    <mergeCell ref="B172:D172"/>
    <mergeCell ref="B175:D175"/>
    <mergeCell ref="B176:D176"/>
    <mergeCell ref="B190:H190"/>
    <mergeCell ref="B173:D173"/>
    <mergeCell ref="B194:I194"/>
    <mergeCell ref="B195:I195"/>
    <mergeCell ref="B196:E197"/>
    <mergeCell ref="G196:I197"/>
    <mergeCell ref="B201:E201"/>
    <mergeCell ref="I201:I204"/>
    <mergeCell ref="B202:E202"/>
    <mergeCell ref="B203:E203"/>
    <mergeCell ref="B204:E204"/>
    <mergeCell ref="B177:H177"/>
    <mergeCell ref="I179:I181"/>
    <mergeCell ref="B182:H182"/>
    <mergeCell ref="B184:D184"/>
    <mergeCell ref="I184:I187"/>
    <mergeCell ref="B185:D185"/>
    <mergeCell ref="B186:D186"/>
    <mergeCell ref="B187:D187"/>
    <mergeCell ref="B188:H188"/>
    <mergeCell ref="B205:H205"/>
    <mergeCell ref="B207:D207"/>
    <mergeCell ref="I207:I214"/>
    <mergeCell ref="B208:D208"/>
    <mergeCell ref="B209:D209"/>
    <mergeCell ref="B210:D210"/>
    <mergeCell ref="B211:D211"/>
    <mergeCell ref="B212:D212"/>
    <mergeCell ref="B213:D213"/>
    <mergeCell ref="B214:D214"/>
    <mergeCell ref="G231:I232"/>
    <mergeCell ref="B236:E236"/>
    <mergeCell ref="I236:I239"/>
    <mergeCell ref="B237:E237"/>
    <mergeCell ref="B238:E238"/>
    <mergeCell ref="B239:E239"/>
    <mergeCell ref="B240:H240"/>
    <mergeCell ref="B242:D242"/>
    <mergeCell ref="I242:I249"/>
    <mergeCell ref="B243:D243"/>
    <mergeCell ref="B248:D248"/>
    <mergeCell ref="B249:D249"/>
    <mergeCell ref="B244:D244"/>
    <mergeCell ref="B245:D245"/>
    <mergeCell ref="B246:D246"/>
    <mergeCell ref="B247:D247"/>
    <mergeCell ref="I252:I254"/>
    <mergeCell ref="B255:H255"/>
    <mergeCell ref="B257:D257"/>
    <mergeCell ref="I257:I260"/>
    <mergeCell ref="B258:D258"/>
    <mergeCell ref="B259:D259"/>
    <mergeCell ref="B260:D260"/>
    <mergeCell ref="B261:H261"/>
    <mergeCell ref="B263:H263"/>
  </mergeCells>
  <pageMargins left="0.98425196850393704" right="0.39370078740157483" top="0.74803149606299213" bottom="0.74803149606299213" header="0.31496062992125984" footer="0.31496062992125984"/>
  <pageSetup scale="54" orientation="portrait" verticalDpi="300" r:id="rId1"/>
  <rowBreaks count="6" manualBreakCount="6">
    <brk id="39" max="18" man="1"/>
    <brk id="72" max="18" man="1"/>
    <brk id="112" max="18" man="1"/>
    <brk id="191" max="18" man="1"/>
    <brk id="265" max="18" man="1"/>
    <brk id="298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  <pageSetUpPr fitToPage="1"/>
  </sheetPr>
  <dimension ref="B1:M47"/>
  <sheetViews>
    <sheetView topLeftCell="A12" workbookViewId="0">
      <selection activeCell="E12" sqref="E12:J12"/>
    </sheetView>
  </sheetViews>
  <sheetFormatPr baseColWidth="10" defaultRowHeight="12.75" x14ac:dyDescent="0.2"/>
  <cols>
    <col min="1" max="1" width="2" style="327" customWidth="1"/>
    <col min="2" max="2" width="13.7109375" style="405" customWidth="1"/>
    <col min="3" max="3" width="34" style="405" customWidth="1"/>
    <col min="4" max="4" width="14.140625" style="206" customWidth="1"/>
    <col min="5" max="5" width="10" style="327" customWidth="1"/>
    <col min="6" max="6" width="11.85546875" style="327" customWidth="1"/>
    <col min="7" max="7" width="9.28515625" style="327" customWidth="1"/>
    <col min="8" max="8" width="15" style="327" customWidth="1"/>
    <col min="9" max="9" width="13.28515625" style="391" customWidth="1"/>
    <col min="10" max="10" width="19.140625" style="391" customWidth="1"/>
    <col min="11" max="11" width="35.42578125" style="326" customWidth="1"/>
    <col min="12" max="12" width="21.42578125" style="326" customWidth="1"/>
    <col min="13" max="255" width="11.42578125" style="327"/>
    <col min="256" max="256" width="2" style="327" customWidth="1"/>
    <col min="257" max="257" width="5.28515625" style="327" customWidth="1"/>
    <col min="258" max="258" width="33.7109375" style="327" customWidth="1"/>
    <col min="259" max="259" width="14.140625" style="327" customWidth="1"/>
    <col min="260" max="260" width="10" style="327" customWidth="1"/>
    <col min="261" max="262" width="11.7109375" style="327" customWidth="1"/>
    <col min="263" max="263" width="12.85546875" style="327" bestFit="1" customWidth="1"/>
    <col min="264" max="264" width="14.7109375" style="327" customWidth="1"/>
    <col min="265" max="265" width="15.85546875" style="327" bestFit="1" customWidth="1"/>
    <col min="266" max="266" width="17.5703125" style="327" customWidth="1"/>
    <col min="267" max="267" width="15" style="327" bestFit="1" customWidth="1"/>
    <col min="268" max="268" width="16.140625" style="327" bestFit="1" customWidth="1"/>
    <col min="269" max="511" width="11.42578125" style="327"/>
    <col min="512" max="512" width="2" style="327" customWidth="1"/>
    <col min="513" max="513" width="5.28515625" style="327" customWidth="1"/>
    <col min="514" max="514" width="33.7109375" style="327" customWidth="1"/>
    <col min="515" max="515" width="14.140625" style="327" customWidth="1"/>
    <col min="516" max="516" width="10" style="327" customWidth="1"/>
    <col min="517" max="518" width="11.7109375" style="327" customWidth="1"/>
    <col min="519" max="519" width="12.85546875" style="327" bestFit="1" customWidth="1"/>
    <col min="520" max="520" width="14.7109375" style="327" customWidth="1"/>
    <col min="521" max="521" width="15.85546875" style="327" bestFit="1" customWidth="1"/>
    <col min="522" max="522" width="17.5703125" style="327" customWidth="1"/>
    <col min="523" max="523" width="15" style="327" bestFit="1" customWidth="1"/>
    <col min="524" max="524" width="16.140625" style="327" bestFit="1" customWidth="1"/>
    <col min="525" max="767" width="11.42578125" style="327"/>
    <col min="768" max="768" width="2" style="327" customWidth="1"/>
    <col min="769" max="769" width="5.28515625" style="327" customWidth="1"/>
    <col min="770" max="770" width="33.7109375" style="327" customWidth="1"/>
    <col min="771" max="771" width="14.140625" style="327" customWidth="1"/>
    <col min="772" max="772" width="10" style="327" customWidth="1"/>
    <col min="773" max="774" width="11.7109375" style="327" customWidth="1"/>
    <col min="775" max="775" width="12.85546875" style="327" bestFit="1" customWidth="1"/>
    <col min="776" max="776" width="14.7109375" style="327" customWidth="1"/>
    <col min="777" max="777" width="15.85546875" style="327" bestFit="1" customWidth="1"/>
    <col min="778" max="778" width="17.5703125" style="327" customWidth="1"/>
    <col min="779" max="779" width="15" style="327" bestFit="1" customWidth="1"/>
    <col min="780" max="780" width="16.140625" style="327" bestFit="1" customWidth="1"/>
    <col min="781" max="1023" width="11.42578125" style="327"/>
    <col min="1024" max="1024" width="2" style="327" customWidth="1"/>
    <col min="1025" max="1025" width="5.28515625" style="327" customWidth="1"/>
    <col min="1026" max="1026" width="33.7109375" style="327" customWidth="1"/>
    <col min="1027" max="1027" width="14.140625" style="327" customWidth="1"/>
    <col min="1028" max="1028" width="10" style="327" customWidth="1"/>
    <col min="1029" max="1030" width="11.7109375" style="327" customWidth="1"/>
    <col min="1031" max="1031" width="12.85546875" style="327" bestFit="1" customWidth="1"/>
    <col min="1032" max="1032" width="14.7109375" style="327" customWidth="1"/>
    <col min="1033" max="1033" width="15.85546875" style="327" bestFit="1" customWidth="1"/>
    <col min="1034" max="1034" width="17.5703125" style="327" customWidth="1"/>
    <col min="1035" max="1035" width="15" style="327" bestFit="1" customWidth="1"/>
    <col min="1036" max="1036" width="16.140625" style="327" bestFit="1" customWidth="1"/>
    <col min="1037" max="1279" width="11.42578125" style="327"/>
    <col min="1280" max="1280" width="2" style="327" customWidth="1"/>
    <col min="1281" max="1281" width="5.28515625" style="327" customWidth="1"/>
    <col min="1282" max="1282" width="33.7109375" style="327" customWidth="1"/>
    <col min="1283" max="1283" width="14.140625" style="327" customWidth="1"/>
    <col min="1284" max="1284" width="10" style="327" customWidth="1"/>
    <col min="1285" max="1286" width="11.7109375" style="327" customWidth="1"/>
    <col min="1287" max="1287" width="12.85546875" style="327" bestFit="1" customWidth="1"/>
    <col min="1288" max="1288" width="14.7109375" style="327" customWidth="1"/>
    <col min="1289" max="1289" width="15.85546875" style="327" bestFit="1" customWidth="1"/>
    <col min="1290" max="1290" width="17.5703125" style="327" customWidth="1"/>
    <col min="1291" max="1291" width="15" style="327" bestFit="1" customWidth="1"/>
    <col min="1292" max="1292" width="16.140625" style="327" bestFit="1" customWidth="1"/>
    <col min="1293" max="1535" width="11.42578125" style="327"/>
    <col min="1536" max="1536" width="2" style="327" customWidth="1"/>
    <col min="1537" max="1537" width="5.28515625" style="327" customWidth="1"/>
    <col min="1538" max="1538" width="33.7109375" style="327" customWidth="1"/>
    <col min="1539" max="1539" width="14.140625" style="327" customWidth="1"/>
    <col min="1540" max="1540" width="10" style="327" customWidth="1"/>
    <col min="1541" max="1542" width="11.7109375" style="327" customWidth="1"/>
    <col min="1543" max="1543" width="12.85546875" style="327" bestFit="1" customWidth="1"/>
    <col min="1544" max="1544" width="14.7109375" style="327" customWidth="1"/>
    <col min="1545" max="1545" width="15.85546875" style="327" bestFit="1" customWidth="1"/>
    <col min="1546" max="1546" width="17.5703125" style="327" customWidth="1"/>
    <col min="1547" max="1547" width="15" style="327" bestFit="1" customWidth="1"/>
    <col min="1548" max="1548" width="16.140625" style="327" bestFit="1" customWidth="1"/>
    <col min="1549" max="1791" width="11.42578125" style="327"/>
    <col min="1792" max="1792" width="2" style="327" customWidth="1"/>
    <col min="1793" max="1793" width="5.28515625" style="327" customWidth="1"/>
    <col min="1794" max="1794" width="33.7109375" style="327" customWidth="1"/>
    <col min="1795" max="1795" width="14.140625" style="327" customWidth="1"/>
    <col min="1796" max="1796" width="10" style="327" customWidth="1"/>
    <col min="1797" max="1798" width="11.7109375" style="327" customWidth="1"/>
    <col min="1799" max="1799" width="12.85546875" style="327" bestFit="1" customWidth="1"/>
    <col min="1800" max="1800" width="14.7109375" style="327" customWidth="1"/>
    <col min="1801" max="1801" width="15.85546875" style="327" bestFit="1" customWidth="1"/>
    <col min="1802" max="1802" width="17.5703125" style="327" customWidth="1"/>
    <col min="1803" max="1803" width="15" style="327" bestFit="1" customWidth="1"/>
    <col min="1804" max="1804" width="16.140625" style="327" bestFit="1" customWidth="1"/>
    <col min="1805" max="2047" width="11.42578125" style="327"/>
    <col min="2048" max="2048" width="2" style="327" customWidth="1"/>
    <col min="2049" max="2049" width="5.28515625" style="327" customWidth="1"/>
    <col min="2050" max="2050" width="33.7109375" style="327" customWidth="1"/>
    <col min="2051" max="2051" width="14.140625" style="327" customWidth="1"/>
    <col min="2052" max="2052" width="10" style="327" customWidth="1"/>
    <col min="2053" max="2054" width="11.7109375" style="327" customWidth="1"/>
    <col min="2055" max="2055" width="12.85546875" style="327" bestFit="1" customWidth="1"/>
    <col min="2056" max="2056" width="14.7109375" style="327" customWidth="1"/>
    <col min="2057" max="2057" width="15.85546875" style="327" bestFit="1" customWidth="1"/>
    <col min="2058" max="2058" width="17.5703125" style="327" customWidth="1"/>
    <col min="2059" max="2059" width="15" style="327" bestFit="1" customWidth="1"/>
    <col min="2060" max="2060" width="16.140625" style="327" bestFit="1" customWidth="1"/>
    <col min="2061" max="2303" width="11.42578125" style="327"/>
    <col min="2304" max="2304" width="2" style="327" customWidth="1"/>
    <col min="2305" max="2305" width="5.28515625" style="327" customWidth="1"/>
    <col min="2306" max="2306" width="33.7109375" style="327" customWidth="1"/>
    <col min="2307" max="2307" width="14.140625" style="327" customWidth="1"/>
    <col min="2308" max="2308" width="10" style="327" customWidth="1"/>
    <col min="2309" max="2310" width="11.7109375" style="327" customWidth="1"/>
    <col min="2311" max="2311" width="12.85546875" style="327" bestFit="1" customWidth="1"/>
    <col min="2312" max="2312" width="14.7109375" style="327" customWidth="1"/>
    <col min="2313" max="2313" width="15.85546875" style="327" bestFit="1" customWidth="1"/>
    <col min="2314" max="2314" width="17.5703125" style="327" customWidth="1"/>
    <col min="2315" max="2315" width="15" style="327" bestFit="1" customWidth="1"/>
    <col min="2316" max="2316" width="16.140625" style="327" bestFit="1" customWidth="1"/>
    <col min="2317" max="2559" width="11.42578125" style="327"/>
    <col min="2560" max="2560" width="2" style="327" customWidth="1"/>
    <col min="2561" max="2561" width="5.28515625" style="327" customWidth="1"/>
    <col min="2562" max="2562" width="33.7109375" style="327" customWidth="1"/>
    <col min="2563" max="2563" width="14.140625" style="327" customWidth="1"/>
    <col min="2564" max="2564" width="10" style="327" customWidth="1"/>
    <col min="2565" max="2566" width="11.7109375" style="327" customWidth="1"/>
    <col min="2567" max="2567" width="12.85546875" style="327" bestFit="1" customWidth="1"/>
    <col min="2568" max="2568" width="14.7109375" style="327" customWidth="1"/>
    <col min="2569" max="2569" width="15.85546875" style="327" bestFit="1" customWidth="1"/>
    <col min="2570" max="2570" width="17.5703125" style="327" customWidth="1"/>
    <col min="2571" max="2571" width="15" style="327" bestFit="1" customWidth="1"/>
    <col min="2572" max="2572" width="16.140625" style="327" bestFit="1" customWidth="1"/>
    <col min="2573" max="2815" width="11.42578125" style="327"/>
    <col min="2816" max="2816" width="2" style="327" customWidth="1"/>
    <col min="2817" max="2817" width="5.28515625" style="327" customWidth="1"/>
    <col min="2818" max="2818" width="33.7109375" style="327" customWidth="1"/>
    <col min="2819" max="2819" width="14.140625" style="327" customWidth="1"/>
    <col min="2820" max="2820" width="10" style="327" customWidth="1"/>
    <col min="2821" max="2822" width="11.7109375" style="327" customWidth="1"/>
    <col min="2823" max="2823" width="12.85546875" style="327" bestFit="1" customWidth="1"/>
    <col min="2824" max="2824" width="14.7109375" style="327" customWidth="1"/>
    <col min="2825" max="2825" width="15.85546875" style="327" bestFit="1" customWidth="1"/>
    <col min="2826" max="2826" width="17.5703125" style="327" customWidth="1"/>
    <col min="2827" max="2827" width="15" style="327" bestFit="1" customWidth="1"/>
    <col min="2828" max="2828" width="16.140625" style="327" bestFit="1" customWidth="1"/>
    <col min="2829" max="3071" width="11.42578125" style="327"/>
    <col min="3072" max="3072" width="2" style="327" customWidth="1"/>
    <col min="3073" max="3073" width="5.28515625" style="327" customWidth="1"/>
    <col min="3074" max="3074" width="33.7109375" style="327" customWidth="1"/>
    <col min="3075" max="3075" width="14.140625" style="327" customWidth="1"/>
    <col min="3076" max="3076" width="10" style="327" customWidth="1"/>
    <col min="3077" max="3078" width="11.7109375" style="327" customWidth="1"/>
    <col min="3079" max="3079" width="12.85546875" style="327" bestFit="1" customWidth="1"/>
    <col min="3080" max="3080" width="14.7109375" style="327" customWidth="1"/>
    <col min="3081" max="3081" width="15.85546875" style="327" bestFit="1" customWidth="1"/>
    <col min="3082" max="3082" width="17.5703125" style="327" customWidth="1"/>
    <col min="3083" max="3083" width="15" style="327" bestFit="1" customWidth="1"/>
    <col min="3084" max="3084" width="16.140625" style="327" bestFit="1" customWidth="1"/>
    <col min="3085" max="3327" width="11.42578125" style="327"/>
    <col min="3328" max="3328" width="2" style="327" customWidth="1"/>
    <col min="3329" max="3329" width="5.28515625" style="327" customWidth="1"/>
    <col min="3330" max="3330" width="33.7109375" style="327" customWidth="1"/>
    <col min="3331" max="3331" width="14.140625" style="327" customWidth="1"/>
    <col min="3332" max="3332" width="10" style="327" customWidth="1"/>
    <col min="3333" max="3334" width="11.7109375" style="327" customWidth="1"/>
    <col min="3335" max="3335" width="12.85546875" style="327" bestFit="1" customWidth="1"/>
    <col min="3336" max="3336" width="14.7109375" style="327" customWidth="1"/>
    <col min="3337" max="3337" width="15.85546875" style="327" bestFit="1" customWidth="1"/>
    <col min="3338" max="3338" width="17.5703125" style="327" customWidth="1"/>
    <col min="3339" max="3339" width="15" style="327" bestFit="1" customWidth="1"/>
    <col min="3340" max="3340" width="16.140625" style="327" bestFit="1" customWidth="1"/>
    <col min="3341" max="3583" width="11.42578125" style="327"/>
    <col min="3584" max="3584" width="2" style="327" customWidth="1"/>
    <col min="3585" max="3585" width="5.28515625" style="327" customWidth="1"/>
    <col min="3586" max="3586" width="33.7109375" style="327" customWidth="1"/>
    <col min="3587" max="3587" width="14.140625" style="327" customWidth="1"/>
    <col min="3588" max="3588" width="10" style="327" customWidth="1"/>
    <col min="3589" max="3590" width="11.7109375" style="327" customWidth="1"/>
    <col min="3591" max="3591" width="12.85546875" style="327" bestFit="1" customWidth="1"/>
    <col min="3592" max="3592" width="14.7109375" style="327" customWidth="1"/>
    <col min="3593" max="3593" width="15.85546875" style="327" bestFit="1" customWidth="1"/>
    <col min="3594" max="3594" width="17.5703125" style="327" customWidth="1"/>
    <col min="3595" max="3595" width="15" style="327" bestFit="1" customWidth="1"/>
    <col min="3596" max="3596" width="16.140625" style="327" bestFit="1" customWidth="1"/>
    <col min="3597" max="3839" width="11.42578125" style="327"/>
    <col min="3840" max="3840" width="2" style="327" customWidth="1"/>
    <col min="3841" max="3841" width="5.28515625" style="327" customWidth="1"/>
    <col min="3842" max="3842" width="33.7109375" style="327" customWidth="1"/>
    <col min="3843" max="3843" width="14.140625" style="327" customWidth="1"/>
    <col min="3844" max="3844" width="10" style="327" customWidth="1"/>
    <col min="3845" max="3846" width="11.7109375" style="327" customWidth="1"/>
    <col min="3847" max="3847" width="12.85546875" style="327" bestFit="1" customWidth="1"/>
    <col min="3848" max="3848" width="14.7109375" style="327" customWidth="1"/>
    <col min="3849" max="3849" width="15.85546875" style="327" bestFit="1" customWidth="1"/>
    <col min="3850" max="3850" width="17.5703125" style="327" customWidth="1"/>
    <col min="3851" max="3851" width="15" style="327" bestFit="1" customWidth="1"/>
    <col min="3852" max="3852" width="16.140625" style="327" bestFit="1" customWidth="1"/>
    <col min="3853" max="4095" width="11.42578125" style="327"/>
    <col min="4096" max="4096" width="2" style="327" customWidth="1"/>
    <col min="4097" max="4097" width="5.28515625" style="327" customWidth="1"/>
    <col min="4098" max="4098" width="33.7109375" style="327" customWidth="1"/>
    <col min="4099" max="4099" width="14.140625" style="327" customWidth="1"/>
    <col min="4100" max="4100" width="10" style="327" customWidth="1"/>
    <col min="4101" max="4102" width="11.7109375" style="327" customWidth="1"/>
    <col min="4103" max="4103" width="12.85546875" style="327" bestFit="1" customWidth="1"/>
    <col min="4104" max="4104" width="14.7109375" style="327" customWidth="1"/>
    <col min="4105" max="4105" width="15.85546875" style="327" bestFit="1" customWidth="1"/>
    <col min="4106" max="4106" width="17.5703125" style="327" customWidth="1"/>
    <col min="4107" max="4107" width="15" style="327" bestFit="1" customWidth="1"/>
    <col min="4108" max="4108" width="16.140625" style="327" bestFit="1" customWidth="1"/>
    <col min="4109" max="4351" width="11.42578125" style="327"/>
    <col min="4352" max="4352" width="2" style="327" customWidth="1"/>
    <col min="4353" max="4353" width="5.28515625" style="327" customWidth="1"/>
    <col min="4354" max="4354" width="33.7109375" style="327" customWidth="1"/>
    <col min="4355" max="4355" width="14.140625" style="327" customWidth="1"/>
    <col min="4356" max="4356" width="10" style="327" customWidth="1"/>
    <col min="4357" max="4358" width="11.7109375" style="327" customWidth="1"/>
    <col min="4359" max="4359" width="12.85546875" style="327" bestFit="1" customWidth="1"/>
    <col min="4360" max="4360" width="14.7109375" style="327" customWidth="1"/>
    <col min="4361" max="4361" width="15.85546875" style="327" bestFit="1" customWidth="1"/>
    <col min="4362" max="4362" width="17.5703125" style="327" customWidth="1"/>
    <col min="4363" max="4363" width="15" style="327" bestFit="1" customWidth="1"/>
    <col min="4364" max="4364" width="16.140625" style="327" bestFit="1" customWidth="1"/>
    <col min="4365" max="4607" width="11.42578125" style="327"/>
    <col min="4608" max="4608" width="2" style="327" customWidth="1"/>
    <col min="4609" max="4609" width="5.28515625" style="327" customWidth="1"/>
    <col min="4610" max="4610" width="33.7109375" style="327" customWidth="1"/>
    <col min="4611" max="4611" width="14.140625" style="327" customWidth="1"/>
    <col min="4612" max="4612" width="10" style="327" customWidth="1"/>
    <col min="4613" max="4614" width="11.7109375" style="327" customWidth="1"/>
    <col min="4615" max="4615" width="12.85546875" style="327" bestFit="1" customWidth="1"/>
    <col min="4616" max="4616" width="14.7109375" style="327" customWidth="1"/>
    <col min="4617" max="4617" width="15.85546875" style="327" bestFit="1" customWidth="1"/>
    <col min="4618" max="4618" width="17.5703125" style="327" customWidth="1"/>
    <col min="4619" max="4619" width="15" style="327" bestFit="1" customWidth="1"/>
    <col min="4620" max="4620" width="16.140625" style="327" bestFit="1" customWidth="1"/>
    <col min="4621" max="4863" width="11.42578125" style="327"/>
    <col min="4864" max="4864" width="2" style="327" customWidth="1"/>
    <col min="4865" max="4865" width="5.28515625" style="327" customWidth="1"/>
    <col min="4866" max="4866" width="33.7109375" style="327" customWidth="1"/>
    <col min="4867" max="4867" width="14.140625" style="327" customWidth="1"/>
    <col min="4868" max="4868" width="10" style="327" customWidth="1"/>
    <col min="4869" max="4870" width="11.7109375" style="327" customWidth="1"/>
    <col min="4871" max="4871" width="12.85546875" style="327" bestFit="1" customWidth="1"/>
    <col min="4872" max="4872" width="14.7109375" style="327" customWidth="1"/>
    <col min="4873" max="4873" width="15.85546875" style="327" bestFit="1" customWidth="1"/>
    <col min="4874" max="4874" width="17.5703125" style="327" customWidth="1"/>
    <col min="4875" max="4875" width="15" style="327" bestFit="1" customWidth="1"/>
    <col min="4876" max="4876" width="16.140625" style="327" bestFit="1" customWidth="1"/>
    <col min="4877" max="5119" width="11.42578125" style="327"/>
    <col min="5120" max="5120" width="2" style="327" customWidth="1"/>
    <col min="5121" max="5121" width="5.28515625" style="327" customWidth="1"/>
    <col min="5122" max="5122" width="33.7109375" style="327" customWidth="1"/>
    <col min="5123" max="5123" width="14.140625" style="327" customWidth="1"/>
    <col min="5124" max="5124" width="10" style="327" customWidth="1"/>
    <col min="5125" max="5126" width="11.7109375" style="327" customWidth="1"/>
    <col min="5127" max="5127" width="12.85546875" style="327" bestFit="1" customWidth="1"/>
    <col min="5128" max="5128" width="14.7109375" style="327" customWidth="1"/>
    <col min="5129" max="5129" width="15.85546875" style="327" bestFit="1" customWidth="1"/>
    <col min="5130" max="5130" width="17.5703125" style="327" customWidth="1"/>
    <col min="5131" max="5131" width="15" style="327" bestFit="1" customWidth="1"/>
    <col min="5132" max="5132" width="16.140625" style="327" bestFit="1" customWidth="1"/>
    <col min="5133" max="5375" width="11.42578125" style="327"/>
    <col min="5376" max="5376" width="2" style="327" customWidth="1"/>
    <col min="5377" max="5377" width="5.28515625" style="327" customWidth="1"/>
    <col min="5378" max="5378" width="33.7109375" style="327" customWidth="1"/>
    <col min="5379" max="5379" width="14.140625" style="327" customWidth="1"/>
    <col min="5380" max="5380" width="10" style="327" customWidth="1"/>
    <col min="5381" max="5382" width="11.7109375" style="327" customWidth="1"/>
    <col min="5383" max="5383" width="12.85546875" style="327" bestFit="1" customWidth="1"/>
    <col min="5384" max="5384" width="14.7109375" style="327" customWidth="1"/>
    <col min="5385" max="5385" width="15.85546875" style="327" bestFit="1" customWidth="1"/>
    <col min="5386" max="5386" width="17.5703125" style="327" customWidth="1"/>
    <col min="5387" max="5387" width="15" style="327" bestFit="1" customWidth="1"/>
    <col min="5388" max="5388" width="16.140625" style="327" bestFit="1" customWidth="1"/>
    <col min="5389" max="5631" width="11.42578125" style="327"/>
    <col min="5632" max="5632" width="2" style="327" customWidth="1"/>
    <col min="5633" max="5633" width="5.28515625" style="327" customWidth="1"/>
    <col min="5634" max="5634" width="33.7109375" style="327" customWidth="1"/>
    <col min="5635" max="5635" width="14.140625" style="327" customWidth="1"/>
    <col min="5636" max="5636" width="10" style="327" customWidth="1"/>
    <col min="5637" max="5638" width="11.7109375" style="327" customWidth="1"/>
    <col min="5639" max="5639" width="12.85546875" style="327" bestFit="1" customWidth="1"/>
    <col min="5640" max="5640" width="14.7109375" style="327" customWidth="1"/>
    <col min="5641" max="5641" width="15.85546875" style="327" bestFit="1" customWidth="1"/>
    <col min="5642" max="5642" width="17.5703125" style="327" customWidth="1"/>
    <col min="5643" max="5643" width="15" style="327" bestFit="1" customWidth="1"/>
    <col min="5644" max="5644" width="16.140625" style="327" bestFit="1" customWidth="1"/>
    <col min="5645" max="5887" width="11.42578125" style="327"/>
    <col min="5888" max="5888" width="2" style="327" customWidth="1"/>
    <col min="5889" max="5889" width="5.28515625" style="327" customWidth="1"/>
    <col min="5890" max="5890" width="33.7109375" style="327" customWidth="1"/>
    <col min="5891" max="5891" width="14.140625" style="327" customWidth="1"/>
    <col min="5892" max="5892" width="10" style="327" customWidth="1"/>
    <col min="5893" max="5894" width="11.7109375" style="327" customWidth="1"/>
    <col min="5895" max="5895" width="12.85546875" style="327" bestFit="1" customWidth="1"/>
    <col min="5896" max="5896" width="14.7109375" style="327" customWidth="1"/>
    <col min="5897" max="5897" width="15.85546875" style="327" bestFit="1" customWidth="1"/>
    <col min="5898" max="5898" width="17.5703125" style="327" customWidth="1"/>
    <col min="5899" max="5899" width="15" style="327" bestFit="1" customWidth="1"/>
    <col min="5900" max="5900" width="16.140625" style="327" bestFit="1" customWidth="1"/>
    <col min="5901" max="6143" width="11.42578125" style="327"/>
    <col min="6144" max="6144" width="2" style="327" customWidth="1"/>
    <col min="6145" max="6145" width="5.28515625" style="327" customWidth="1"/>
    <col min="6146" max="6146" width="33.7109375" style="327" customWidth="1"/>
    <col min="6147" max="6147" width="14.140625" style="327" customWidth="1"/>
    <col min="6148" max="6148" width="10" style="327" customWidth="1"/>
    <col min="6149" max="6150" width="11.7109375" style="327" customWidth="1"/>
    <col min="6151" max="6151" width="12.85546875" style="327" bestFit="1" customWidth="1"/>
    <col min="6152" max="6152" width="14.7109375" style="327" customWidth="1"/>
    <col min="6153" max="6153" width="15.85546875" style="327" bestFit="1" customWidth="1"/>
    <col min="6154" max="6154" width="17.5703125" style="327" customWidth="1"/>
    <col min="6155" max="6155" width="15" style="327" bestFit="1" customWidth="1"/>
    <col min="6156" max="6156" width="16.140625" style="327" bestFit="1" customWidth="1"/>
    <col min="6157" max="6399" width="11.42578125" style="327"/>
    <col min="6400" max="6400" width="2" style="327" customWidth="1"/>
    <col min="6401" max="6401" width="5.28515625" style="327" customWidth="1"/>
    <col min="6402" max="6402" width="33.7109375" style="327" customWidth="1"/>
    <col min="6403" max="6403" width="14.140625" style="327" customWidth="1"/>
    <col min="6404" max="6404" width="10" style="327" customWidth="1"/>
    <col min="6405" max="6406" width="11.7109375" style="327" customWidth="1"/>
    <col min="6407" max="6407" width="12.85546875" style="327" bestFit="1" customWidth="1"/>
    <col min="6408" max="6408" width="14.7109375" style="327" customWidth="1"/>
    <col min="6409" max="6409" width="15.85546875" style="327" bestFit="1" customWidth="1"/>
    <col min="6410" max="6410" width="17.5703125" style="327" customWidth="1"/>
    <col min="6411" max="6411" width="15" style="327" bestFit="1" customWidth="1"/>
    <col min="6412" max="6412" width="16.140625" style="327" bestFit="1" customWidth="1"/>
    <col min="6413" max="6655" width="11.42578125" style="327"/>
    <col min="6656" max="6656" width="2" style="327" customWidth="1"/>
    <col min="6657" max="6657" width="5.28515625" style="327" customWidth="1"/>
    <col min="6658" max="6658" width="33.7109375" style="327" customWidth="1"/>
    <col min="6659" max="6659" width="14.140625" style="327" customWidth="1"/>
    <col min="6660" max="6660" width="10" style="327" customWidth="1"/>
    <col min="6661" max="6662" width="11.7109375" style="327" customWidth="1"/>
    <col min="6663" max="6663" width="12.85546875" style="327" bestFit="1" customWidth="1"/>
    <col min="6664" max="6664" width="14.7109375" style="327" customWidth="1"/>
    <col min="6665" max="6665" width="15.85546875" style="327" bestFit="1" customWidth="1"/>
    <col min="6666" max="6666" width="17.5703125" style="327" customWidth="1"/>
    <col min="6667" max="6667" width="15" style="327" bestFit="1" customWidth="1"/>
    <col min="6668" max="6668" width="16.140625" style="327" bestFit="1" customWidth="1"/>
    <col min="6669" max="6911" width="11.42578125" style="327"/>
    <col min="6912" max="6912" width="2" style="327" customWidth="1"/>
    <col min="6913" max="6913" width="5.28515625" style="327" customWidth="1"/>
    <col min="6914" max="6914" width="33.7109375" style="327" customWidth="1"/>
    <col min="6915" max="6915" width="14.140625" style="327" customWidth="1"/>
    <col min="6916" max="6916" width="10" style="327" customWidth="1"/>
    <col min="6917" max="6918" width="11.7109375" style="327" customWidth="1"/>
    <col min="6919" max="6919" width="12.85546875" style="327" bestFit="1" customWidth="1"/>
    <col min="6920" max="6920" width="14.7109375" style="327" customWidth="1"/>
    <col min="6921" max="6921" width="15.85546875" style="327" bestFit="1" customWidth="1"/>
    <col min="6922" max="6922" width="17.5703125" style="327" customWidth="1"/>
    <col min="6923" max="6923" width="15" style="327" bestFit="1" customWidth="1"/>
    <col min="6924" max="6924" width="16.140625" style="327" bestFit="1" customWidth="1"/>
    <col min="6925" max="7167" width="11.42578125" style="327"/>
    <col min="7168" max="7168" width="2" style="327" customWidth="1"/>
    <col min="7169" max="7169" width="5.28515625" style="327" customWidth="1"/>
    <col min="7170" max="7170" width="33.7109375" style="327" customWidth="1"/>
    <col min="7171" max="7171" width="14.140625" style="327" customWidth="1"/>
    <col min="7172" max="7172" width="10" style="327" customWidth="1"/>
    <col min="7173" max="7174" width="11.7109375" style="327" customWidth="1"/>
    <col min="7175" max="7175" width="12.85546875" style="327" bestFit="1" customWidth="1"/>
    <col min="7176" max="7176" width="14.7109375" style="327" customWidth="1"/>
    <col min="7177" max="7177" width="15.85546875" style="327" bestFit="1" customWidth="1"/>
    <col min="7178" max="7178" width="17.5703125" style="327" customWidth="1"/>
    <col min="7179" max="7179" width="15" style="327" bestFit="1" customWidth="1"/>
    <col min="7180" max="7180" width="16.140625" style="327" bestFit="1" customWidth="1"/>
    <col min="7181" max="7423" width="11.42578125" style="327"/>
    <col min="7424" max="7424" width="2" style="327" customWidth="1"/>
    <col min="7425" max="7425" width="5.28515625" style="327" customWidth="1"/>
    <col min="7426" max="7426" width="33.7109375" style="327" customWidth="1"/>
    <col min="7427" max="7427" width="14.140625" style="327" customWidth="1"/>
    <col min="7428" max="7428" width="10" style="327" customWidth="1"/>
    <col min="7429" max="7430" width="11.7109375" style="327" customWidth="1"/>
    <col min="7431" max="7431" width="12.85546875" style="327" bestFit="1" customWidth="1"/>
    <col min="7432" max="7432" width="14.7109375" style="327" customWidth="1"/>
    <col min="7433" max="7433" width="15.85546875" style="327" bestFit="1" customWidth="1"/>
    <col min="7434" max="7434" width="17.5703125" style="327" customWidth="1"/>
    <col min="7435" max="7435" width="15" style="327" bestFit="1" customWidth="1"/>
    <col min="7436" max="7436" width="16.140625" style="327" bestFit="1" customWidth="1"/>
    <col min="7437" max="7679" width="11.42578125" style="327"/>
    <col min="7680" max="7680" width="2" style="327" customWidth="1"/>
    <col min="7681" max="7681" width="5.28515625" style="327" customWidth="1"/>
    <col min="7682" max="7682" width="33.7109375" style="327" customWidth="1"/>
    <col min="7683" max="7683" width="14.140625" style="327" customWidth="1"/>
    <col min="7684" max="7684" width="10" style="327" customWidth="1"/>
    <col min="7685" max="7686" width="11.7109375" style="327" customWidth="1"/>
    <col min="7687" max="7687" width="12.85546875" style="327" bestFit="1" customWidth="1"/>
    <col min="7688" max="7688" width="14.7109375" style="327" customWidth="1"/>
    <col min="7689" max="7689" width="15.85546875" style="327" bestFit="1" customWidth="1"/>
    <col min="7690" max="7690" width="17.5703125" style="327" customWidth="1"/>
    <col min="7691" max="7691" width="15" style="327" bestFit="1" customWidth="1"/>
    <col min="7692" max="7692" width="16.140625" style="327" bestFit="1" customWidth="1"/>
    <col min="7693" max="7935" width="11.42578125" style="327"/>
    <col min="7936" max="7936" width="2" style="327" customWidth="1"/>
    <col min="7937" max="7937" width="5.28515625" style="327" customWidth="1"/>
    <col min="7938" max="7938" width="33.7109375" style="327" customWidth="1"/>
    <col min="7939" max="7939" width="14.140625" style="327" customWidth="1"/>
    <col min="7940" max="7940" width="10" style="327" customWidth="1"/>
    <col min="7941" max="7942" width="11.7109375" style="327" customWidth="1"/>
    <col min="7943" max="7943" width="12.85546875" style="327" bestFit="1" customWidth="1"/>
    <col min="7944" max="7944" width="14.7109375" style="327" customWidth="1"/>
    <col min="7945" max="7945" width="15.85546875" style="327" bestFit="1" customWidth="1"/>
    <col min="7946" max="7946" width="17.5703125" style="327" customWidth="1"/>
    <col min="7947" max="7947" width="15" style="327" bestFit="1" customWidth="1"/>
    <col min="7948" max="7948" width="16.140625" style="327" bestFit="1" customWidth="1"/>
    <col min="7949" max="8191" width="11.42578125" style="327"/>
    <col min="8192" max="8192" width="2" style="327" customWidth="1"/>
    <col min="8193" max="8193" width="5.28515625" style="327" customWidth="1"/>
    <col min="8194" max="8194" width="33.7109375" style="327" customWidth="1"/>
    <col min="8195" max="8195" width="14.140625" style="327" customWidth="1"/>
    <col min="8196" max="8196" width="10" style="327" customWidth="1"/>
    <col min="8197" max="8198" width="11.7109375" style="327" customWidth="1"/>
    <col min="8199" max="8199" width="12.85546875" style="327" bestFit="1" customWidth="1"/>
    <col min="8200" max="8200" width="14.7109375" style="327" customWidth="1"/>
    <col min="8201" max="8201" width="15.85546875" style="327" bestFit="1" customWidth="1"/>
    <col min="8202" max="8202" width="17.5703125" style="327" customWidth="1"/>
    <col min="8203" max="8203" width="15" style="327" bestFit="1" customWidth="1"/>
    <col min="8204" max="8204" width="16.140625" style="327" bestFit="1" customWidth="1"/>
    <col min="8205" max="8447" width="11.42578125" style="327"/>
    <col min="8448" max="8448" width="2" style="327" customWidth="1"/>
    <col min="8449" max="8449" width="5.28515625" style="327" customWidth="1"/>
    <col min="8450" max="8450" width="33.7109375" style="327" customWidth="1"/>
    <col min="8451" max="8451" width="14.140625" style="327" customWidth="1"/>
    <col min="8452" max="8452" width="10" style="327" customWidth="1"/>
    <col min="8453" max="8454" width="11.7109375" style="327" customWidth="1"/>
    <col min="8455" max="8455" width="12.85546875" style="327" bestFit="1" customWidth="1"/>
    <col min="8456" max="8456" width="14.7109375" style="327" customWidth="1"/>
    <col min="8457" max="8457" width="15.85546875" style="327" bestFit="1" customWidth="1"/>
    <col min="8458" max="8458" width="17.5703125" style="327" customWidth="1"/>
    <col min="8459" max="8459" width="15" style="327" bestFit="1" customWidth="1"/>
    <col min="8460" max="8460" width="16.140625" style="327" bestFit="1" customWidth="1"/>
    <col min="8461" max="8703" width="11.42578125" style="327"/>
    <col min="8704" max="8704" width="2" style="327" customWidth="1"/>
    <col min="8705" max="8705" width="5.28515625" style="327" customWidth="1"/>
    <col min="8706" max="8706" width="33.7109375" style="327" customWidth="1"/>
    <col min="8707" max="8707" width="14.140625" style="327" customWidth="1"/>
    <col min="8708" max="8708" width="10" style="327" customWidth="1"/>
    <col min="8709" max="8710" width="11.7109375" style="327" customWidth="1"/>
    <col min="8711" max="8711" width="12.85546875" style="327" bestFit="1" customWidth="1"/>
    <col min="8712" max="8712" width="14.7109375" style="327" customWidth="1"/>
    <col min="8713" max="8713" width="15.85546875" style="327" bestFit="1" customWidth="1"/>
    <col min="8714" max="8714" width="17.5703125" style="327" customWidth="1"/>
    <col min="8715" max="8715" width="15" style="327" bestFit="1" customWidth="1"/>
    <col min="8716" max="8716" width="16.140625" style="327" bestFit="1" customWidth="1"/>
    <col min="8717" max="8959" width="11.42578125" style="327"/>
    <col min="8960" max="8960" width="2" style="327" customWidth="1"/>
    <col min="8961" max="8961" width="5.28515625" style="327" customWidth="1"/>
    <col min="8962" max="8962" width="33.7109375" style="327" customWidth="1"/>
    <col min="8963" max="8963" width="14.140625" style="327" customWidth="1"/>
    <col min="8964" max="8964" width="10" style="327" customWidth="1"/>
    <col min="8965" max="8966" width="11.7109375" style="327" customWidth="1"/>
    <col min="8967" max="8967" width="12.85546875" style="327" bestFit="1" customWidth="1"/>
    <col min="8968" max="8968" width="14.7109375" style="327" customWidth="1"/>
    <col min="8969" max="8969" width="15.85546875" style="327" bestFit="1" customWidth="1"/>
    <col min="8970" max="8970" width="17.5703125" style="327" customWidth="1"/>
    <col min="8971" max="8971" width="15" style="327" bestFit="1" customWidth="1"/>
    <col min="8972" max="8972" width="16.140625" style="327" bestFit="1" customWidth="1"/>
    <col min="8973" max="9215" width="11.42578125" style="327"/>
    <col min="9216" max="9216" width="2" style="327" customWidth="1"/>
    <col min="9217" max="9217" width="5.28515625" style="327" customWidth="1"/>
    <col min="9218" max="9218" width="33.7109375" style="327" customWidth="1"/>
    <col min="9219" max="9219" width="14.140625" style="327" customWidth="1"/>
    <col min="9220" max="9220" width="10" style="327" customWidth="1"/>
    <col min="9221" max="9222" width="11.7109375" style="327" customWidth="1"/>
    <col min="9223" max="9223" width="12.85546875" style="327" bestFit="1" customWidth="1"/>
    <col min="9224" max="9224" width="14.7109375" style="327" customWidth="1"/>
    <col min="9225" max="9225" width="15.85546875" style="327" bestFit="1" customWidth="1"/>
    <col min="9226" max="9226" width="17.5703125" style="327" customWidth="1"/>
    <col min="9227" max="9227" width="15" style="327" bestFit="1" customWidth="1"/>
    <col min="9228" max="9228" width="16.140625" style="327" bestFit="1" customWidth="1"/>
    <col min="9229" max="9471" width="11.42578125" style="327"/>
    <col min="9472" max="9472" width="2" style="327" customWidth="1"/>
    <col min="9473" max="9473" width="5.28515625" style="327" customWidth="1"/>
    <col min="9474" max="9474" width="33.7109375" style="327" customWidth="1"/>
    <col min="9475" max="9475" width="14.140625" style="327" customWidth="1"/>
    <col min="9476" max="9476" width="10" style="327" customWidth="1"/>
    <col min="9477" max="9478" width="11.7109375" style="327" customWidth="1"/>
    <col min="9479" max="9479" width="12.85546875" style="327" bestFit="1" customWidth="1"/>
    <col min="9480" max="9480" width="14.7109375" style="327" customWidth="1"/>
    <col min="9481" max="9481" width="15.85546875" style="327" bestFit="1" customWidth="1"/>
    <col min="9482" max="9482" width="17.5703125" style="327" customWidth="1"/>
    <col min="9483" max="9483" width="15" style="327" bestFit="1" customWidth="1"/>
    <col min="9484" max="9484" width="16.140625" style="327" bestFit="1" customWidth="1"/>
    <col min="9485" max="9727" width="11.42578125" style="327"/>
    <col min="9728" max="9728" width="2" style="327" customWidth="1"/>
    <col min="9729" max="9729" width="5.28515625" style="327" customWidth="1"/>
    <col min="9730" max="9730" width="33.7109375" style="327" customWidth="1"/>
    <col min="9731" max="9731" width="14.140625" style="327" customWidth="1"/>
    <col min="9732" max="9732" width="10" style="327" customWidth="1"/>
    <col min="9733" max="9734" width="11.7109375" style="327" customWidth="1"/>
    <col min="9735" max="9735" width="12.85546875" style="327" bestFit="1" customWidth="1"/>
    <col min="9736" max="9736" width="14.7109375" style="327" customWidth="1"/>
    <col min="9737" max="9737" width="15.85546875" style="327" bestFit="1" customWidth="1"/>
    <col min="9738" max="9738" width="17.5703125" style="327" customWidth="1"/>
    <col min="9739" max="9739" width="15" style="327" bestFit="1" customWidth="1"/>
    <col min="9740" max="9740" width="16.140625" style="327" bestFit="1" customWidth="1"/>
    <col min="9741" max="9983" width="11.42578125" style="327"/>
    <col min="9984" max="9984" width="2" style="327" customWidth="1"/>
    <col min="9985" max="9985" width="5.28515625" style="327" customWidth="1"/>
    <col min="9986" max="9986" width="33.7109375" style="327" customWidth="1"/>
    <col min="9987" max="9987" width="14.140625" style="327" customWidth="1"/>
    <col min="9988" max="9988" width="10" style="327" customWidth="1"/>
    <col min="9989" max="9990" width="11.7109375" style="327" customWidth="1"/>
    <col min="9991" max="9991" width="12.85546875" style="327" bestFit="1" customWidth="1"/>
    <col min="9992" max="9992" width="14.7109375" style="327" customWidth="1"/>
    <col min="9993" max="9993" width="15.85546875" style="327" bestFit="1" customWidth="1"/>
    <col min="9994" max="9994" width="17.5703125" style="327" customWidth="1"/>
    <col min="9995" max="9995" width="15" style="327" bestFit="1" customWidth="1"/>
    <col min="9996" max="9996" width="16.140625" style="327" bestFit="1" customWidth="1"/>
    <col min="9997" max="10239" width="11.42578125" style="327"/>
    <col min="10240" max="10240" width="2" style="327" customWidth="1"/>
    <col min="10241" max="10241" width="5.28515625" style="327" customWidth="1"/>
    <col min="10242" max="10242" width="33.7109375" style="327" customWidth="1"/>
    <col min="10243" max="10243" width="14.140625" style="327" customWidth="1"/>
    <col min="10244" max="10244" width="10" style="327" customWidth="1"/>
    <col min="10245" max="10246" width="11.7109375" style="327" customWidth="1"/>
    <col min="10247" max="10247" width="12.85546875" style="327" bestFit="1" customWidth="1"/>
    <col min="10248" max="10248" width="14.7109375" style="327" customWidth="1"/>
    <col min="10249" max="10249" width="15.85546875" style="327" bestFit="1" customWidth="1"/>
    <col min="10250" max="10250" width="17.5703125" style="327" customWidth="1"/>
    <col min="10251" max="10251" width="15" style="327" bestFit="1" customWidth="1"/>
    <col min="10252" max="10252" width="16.140625" style="327" bestFit="1" customWidth="1"/>
    <col min="10253" max="10495" width="11.42578125" style="327"/>
    <col min="10496" max="10496" width="2" style="327" customWidth="1"/>
    <col min="10497" max="10497" width="5.28515625" style="327" customWidth="1"/>
    <col min="10498" max="10498" width="33.7109375" style="327" customWidth="1"/>
    <col min="10499" max="10499" width="14.140625" style="327" customWidth="1"/>
    <col min="10500" max="10500" width="10" style="327" customWidth="1"/>
    <col min="10501" max="10502" width="11.7109375" style="327" customWidth="1"/>
    <col min="10503" max="10503" width="12.85546875" style="327" bestFit="1" customWidth="1"/>
    <col min="10504" max="10504" width="14.7109375" style="327" customWidth="1"/>
    <col min="10505" max="10505" width="15.85546875" style="327" bestFit="1" customWidth="1"/>
    <col min="10506" max="10506" width="17.5703125" style="327" customWidth="1"/>
    <col min="10507" max="10507" width="15" style="327" bestFit="1" customWidth="1"/>
    <col min="10508" max="10508" width="16.140625" style="327" bestFit="1" customWidth="1"/>
    <col min="10509" max="10751" width="11.42578125" style="327"/>
    <col min="10752" max="10752" width="2" style="327" customWidth="1"/>
    <col min="10753" max="10753" width="5.28515625" style="327" customWidth="1"/>
    <col min="10754" max="10754" width="33.7109375" style="327" customWidth="1"/>
    <col min="10755" max="10755" width="14.140625" style="327" customWidth="1"/>
    <col min="10756" max="10756" width="10" style="327" customWidth="1"/>
    <col min="10757" max="10758" width="11.7109375" style="327" customWidth="1"/>
    <col min="10759" max="10759" width="12.85546875" style="327" bestFit="1" customWidth="1"/>
    <col min="10760" max="10760" width="14.7109375" style="327" customWidth="1"/>
    <col min="10761" max="10761" width="15.85546875" style="327" bestFit="1" customWidth="1"/>
    <col min="10762" max="10762" width="17.5703125" style="327" customWidth="1"/>
    <col min="10763" max="10763" width="15" style="327" bestFit="1" customWidth="1"/>
    <col min="10764" max="10764" width="16.140625" style="327" bestFit="1" customWidth="1"/>
    <col min="10765" max="11007" width="11.42578125" style="327"/>
    <col min="11008" max="11008" width="2" style="327" customWidth="1"/>
    <col min="11009" max="11009" width="5.28515625" style="327" customWidth="1"/>
    <col min="11010" max="11010" width="33.7109375" style="327" customWidth="1"/>
    <col min="11011" max="11011" width="14.140625" style="327" customWidth="1"/>
    <col min="11012" max="11012" width="10" style="327" customWidth="1"/>
    <col min="11013" max="11014" width="11.7109375" style="327" customWidth="1"/>
    <col min="11015" max="11015" width="12.85546875" style="327" bestFit="1" customWidth="1"/>
    <col min="11016" max="11016" width="14.7109375" style="327" customWidth="1"/>
    <col min="11017" max="11017" width="15.85546875" style="327" bestFit="1" customWidth="1"/>
    <col min="11018" max="11018" width="17.5703125" style="327" customWidth="1"/>
    <col min="11019" max="11019" width="15" style="327" bestFit="1" customWidth="1"/>
    <col min="11020" max="11020" width="16.140625" style="327" bestFit="1" customWidth="1"/>
    <col min="11021" max="11263" width="11.42578125" style="327"/>
    <col min="11264" max="11264" width="2" style="327" customWidth="1"/>
    <col min="11265" max="11265" width="5.28515625" style="327" customWidth="1"/>
    <col min="11266" max="11266" width="33.7109375" style="327" customWidth="1"/>
    <col min="11267" max="11267" width="14.140625" style="327" customWidth="1"/>
    <col min="11268" max="11268" width="10" style="327" customWidth="1"/>
    <col min="11269" max="11270" width="11.7109375" style="327" customWidth="1"/>
    <col min="11271" max="11271" width="12.85546875" style="327" bestFit="1" customWidth="1"/>
    <col min="11272" max="11272" width="14.7109375" style="327" customWidth="1"/>
    <col min="11273" max="11273" width="15.85546875" style="327" bestFit="1" customWidth="1"/>
    <col min="11274" max="11274" width="17.5703125" style="327" customWidth="1"/>
    <col min="11275" max="11275" width="15" style="327" bestFit="1" customWidth="1"/>
    <col min="11276" max="11276" width="16.140625" style="327" bestFit="1" customWidth="1"/>
    <col min="11277" max="11519" width="11.42578125" style="327"/>
    <col min="11520" max="11520" width="2" style="327" customWidth="1"/>
    <col min="11521" max="11521" width="5.28515625" style="327" customWidth="1"/>
    <col min="11522" max="11522" width="33.7109375" style="327" customWidth="1"/>
    <col min="11523" max="11523" width="14.140625" style="327" customWidth="1"/>
    <col min="11524" max="11524" width="10" style="327" customWidth="1"/>
    <col min="11525" max="11526" width="11.7109375" style="327" customWidth="1"/>
    <col min="11527" max="11527" width="12.85546875" style="327" bestFit="1" customWidth="1"/>
    <col min="11528" max="11528" width="14.7109375" style="327" customWidth="1"/>
    <col min="11529" max="11529" width="15.85546875" style="327" bestFit="1" customWidth="1"/>
    <col min="11530" max="11530" width="17.5703125" style="327" customWidth="1"/>
    <col min="11531" max="11531" width="15" style="327" bestFit="1" customWidth="1"/>
    <col min="11532" max="11532" width="16.140625" style="327" bestFit="1" customWidth="1"/>
    <col min="11533" max="11775" width="11.42578125" style="327"/>
    <col min="11776" max="11776" width="2" style="327" customWidth="1"/>
    <col min="11777" max="11777" width="5.28515625" style="327" customWidth="1"/>
    <col min="11778" max="11778" width="33.7109375" style="327" customWidth="1"/>
    <col min="11779" max="11779" width="14.140625" style="327" customWidth="1"/>
    <col min="11780" max="11780" width="10" style="327" customWidth="1"/>
    <col min="11781" max="11782" width="11.7109375" style="327" customWidth="1"/>
    <col min="11783" max="11783" width="12.85546875" style="327" bestFit="1" customWidth="1"/>
    <col min="11784" max="11784" width="14.7109375" style="327" customWidth="1"/>
    <col min="11785" max="11785" width="15.85546875" style="327" bestFit="1" customWidth="1"/>
    <col min="11786" max="11786" width="17.5703125" style="327" customWidth="1"/>
    <col min="11787" max="11787" width="15" style="327" bestFit="1" customWidth="1"/>
    <col min="11788" max="11788" width="16.140625" style="327" bestFit="1" customWidth="1"/>
    <col min="11789" max="12031" width="11.42578125" style="327"/>
    <col min="12032" max="12032" width="2" style="327" customWidth="1"/>
    <col min="12033" max="12033" width="5.28515625" style="327" customWidth="1"/>
    <col min="12034" max="12034" width="33.7109375" style="327" customWidth="1"/>
    <col min="12035" max="12035" width="14.140625" style="327" customWidth="1"/>
    <col min="12036" max="12036" width="10" style="327" customWidth="1"/>
    <col min="12037" max="12038" width="11.7109375" style="327" customWidth="1"/>
    <col min="12039" max="12039" width="12.85546875" style="327" bestFit="1" customWidth="1"/>
    <col min="12040" max="12040" width="14.7109375" style="327" customWidth="1"/>
    <col min="12041" max="12041" width="15.85546875" style="327" bestFit="1" customWidth="1"/>
    <col min="12042" max="12042" width="17.5703125" style="327" customWidth="1"/>
    <col min="12043" max="12043" width="15" style="327" bestFit="1" customWidth="1"/>
    <col min="12044" max="12044" width="16.140625" style="327" bestFit="1" customWidth="1"/>
    <col min="12045" max="12287" width="11.42578125" style="327"/>
    <col min="12288" max="12288" width="2" style="327" customWidth="1"/>
    <col min="12289" max="12289" width="5.28515625" style="327" customWidth="1"/>
    <col min="12290" max="12290" width="33.7109375" style="327" customWidth="1"/>
    <col min="12291" max="12291" width="14.140625" style="327" customWidth="1"/>
    <col min="12292" max="12292" width="10" style="327" customWidth="1"/>
    <col min="12293" max="12294" width="11.7109375" style="327" customWidth="1"/>
    <col min="12295" max="12295" width="12.85546875" style="327" bestFit="1" customWidth="1"/>
    <col min="12296" max="12296" width="14.7109375" style="327" customWidth="1"/>
    <col min="12297" max="12297" width="15.85546875" style="327" bestFit="1" customWidth="1"/>
    <col min="12298" max="12298" width="17.5703125" style="327" customWidth="1"/>
    <col min="12299" max="12299" width="15" style="327" bestFit="1" customWidth="1"/>
    <col min="12300" max="12300" width="16.140625" style="327" bestFit="1" customWidth="1"/>
    <col min="12301" max="12543" width="11.42578125" style="327"/>
    <col min="12544" max="12544" width="2" style="327" customWidth="1"/>
    <col min="12545" max="12545" width="5.28515625" style="327" customWidth="1"/>
    <col min="12546" max="12546" width="33.7109375" style="327" customWidth="1"/>
    <col min="12547" max="12547" width="14.140625" style="327" customWidth="1"/>
    <col min="12548" max="12548" width="10" style="327" customWidth="1"/>
    <col min="12549" max="12550" width="11.7109375" style="327" customWidth="1"/>
    <col min="12551" max="12551" width="12.85546875" style="327" bestFit="1" customWidth="1"/>
    <col min="12552" max="12552" width="14.7109375" style="327" customWidth="1"/>
    <col min="12553" max="12553" width="15.85546875" style="327" bestFit="1" customWidth="1"/>
    <col min="12554" max="12554" width="17.5703125" style="327" customWidth="1"/>
    <col min="12555" max="12555" width="15" style="327" bestFit="1" customWidth="1"/>
    <col min="12556" max="12556" width="16.140625" style="327" bestFit="1" customWidth="1"/>
    <col min="12557" max="12799" width="11.42578125" style="327"/>
    <col min="12800" max="12800" width="2" style="327" customWidth="1"/>
    <col min="12801" max="12801" width="5.28515625" style="327" customWidth="1"/>
    <col min="12802" max="12802" width="33.7109375" style="327" customWidth="1"/>
    <col min="12803" max="12803" width="14.140625" style="327" customWidth="1"/>
    <col min="12804" max="12804" width="10" style="327" customWidth="1"/>
    <col min="12805" max="12806" width="11.7109375" style="327" customWidth="1"/>
    <col min="12807" max="12807" width="12.85546875" style="327" bestFit="1" customWidth="1"/>
    <col min="12808" max="12808" width="14.7109375" style="327" customWidth="1"/>
    <col min="12809" max="12809" width="15.85546875" style="327" bestFit="1" customWidth="1"/>
    <col min="12810" max="12810" width="17.5703125" style="327" customWidth="1"/>
    <col min="12811" max="12811" width="15" style="327" bestFit="1" customWidth="1"/>
    <col min="12812" max="12812" width="16.140625" style="327" bestFit="1" customWidth="1"/>
    <col min="12813" max="13055" width="11.42578125" style="327"/>
    <col min="13056" max="13056" width="2" style="327" customWidth="1"/>
    <col min="13057" max="13057" width="5.28515625" style="327" customWidth="1"/>
    <col min="13058" max="13058" width="33.7109375" style="327" customWidth="1"/>
    <col min="13059" max="13059" width="14.140625" style="327" customWidth="1"/>
    <col min="13060" max="13060" width="10" style="327" customWidth="1"/>
    <col min="13061" max="13062" width="11.7109375" style="327" customWidth="1"/>
    <col min="13063" max="13063" width="12.85546875" style="327" bestFit="1" customWidth="1"/>
    <col min="13064" max="13064" width="14.7109375" style="327" customWidth="1"/>
    <col min="13065" max="13065" width="15.85546875" style="327" bestFit="1" customWidth="1"/>
    <col min="13066" max="13066" width="17.5703125" style="327" customWidth="1"/>
    <col min="13067" max="13067" width="15" style="327" bestFit="1" customWidth="1"/>
    <col min="13068" max="13068" width="16.140625" style="327" bestFit="1" customWidth="1"/>
    <col min="13069" max="13311" width="11.42578125" style="327"/>
    <col min="13312" max="13312" width="2" style="327" customWidth="1"/>
    <col min="13313" max="13313" width="5.28515625" style="327" customWidth="1"/>
    <col min="13314" max="13314" width="33.7109375" style="327" customWidth="1"/>
    <col min="13315" max="13315" width="14.140625" style="327" customWidth="1"/>
    <col min="13316" max="13316" width="10" style="327" customWidth="1"/>
    <col min="13317" max="13318" width="11.7109375" style="327" customWidth="1"/>
    <col min="13319" max="13319" width="12.85546875" style="327" bestFit="1" customWidth="1"/>
    <col min="13320" max="13320" width="14.7109375" style="327" customWidth="1"/>
    <col min="13321" max="13321" width="15.85546875" style="327" bestFit="1" customWidth="1"/>
    <col min="13322" max="13322" width="17.5703125" style="327" customWidth="1"/>
    <col min="13323" max="13323" width="15" style="327" bestFit="1" customWidth="1"/>
    <col min="13324" max="13324" width="16.140625" style="327" bestFit="1" customWidth="1"/>
    <col min="13325" max="13567" width="11.42578125" style="327"/>
    <col min="13568" max="13568" width="2" style="327" customWidth="1"/>
    <col min="13569" max="13569" width="5.28515625" style="327" customWidth="1"/>
    <col min="13570" max="13570" width="33.7109375" style="327" customWidth="1"/>
    <col min="13571" max="13571" width="14.140625" style="327" customWidth="1"/>
    <col min="13572" max="13572" width="10" style="327" customWidth="1"/>
    <col min="13573" max="13574" width="11.7109375" style="327" customWidth="1"/>
    <col min="13575" max="13575" width="12.85546875" style="327" bestFit="1" customWidth="1"/>
    <col min="13576" max="13576" width="14.7109375" style="327" customWidth="1"/>
    <col min="13577" max="13577" width="15.85546875" style="327" bestFit="1" customWidth="1"/>
    <col min="13578" max="13578" width="17.5703125" style="327" customWidth="1"/>
    <col min="13579" max="13579" width="15" style="327" bestFit="1" customWidth="1"/>
    <col min="13580" max="13580" width="16.140625" style="327" bestFit="1" customWidth="1"/>
    <col min="13581" max="13823" width="11.42578125" style="327"/>
    <col min="13824" max="13824" width="2" style="327" customWidth="1"/>
    <col min="13825" max="13825" width="5.28515625" style="327" customWidth="1"/>
    <col min="13826" max="13826" width="33.7109375" style="327" customWidth="1"/>
    <col min="13827" max="13827" width="14.140625" style="327" customWidth="1"/>
    <col min="13828" max="13828" width="10" style="327" customWidth="1"/>
    <col min="13829" max="13830" width="11.7109375" style="327" customWidth="1"/>
    <col min="13831" max="13831" width="12.85546875" style="327" bestFit="1" customWidth="1"/>
    <col min="13832" max="13832" width="14.7109375" style="327" customWidth="1"/>
    <col min="13833" max="13833" width="15.85546875" style="327" bestFit="1" customWidth="1"/>
    <col min="13834" max="13834" width="17.5703125" style="327" customWidth="1"/>
    <col min="13835" max="13835" width="15" style="327" bestFit="1" customWidth="1"/>
    <col min="13836" max="13836" width="16.140625" style="327" bestFit="1" customWidth="1"/>
    <col min="13837" max="14079" width="11.42578125" style="327"/>
    <col min="14080" max="14080" width="2" style="327" customWidth="1"/>
    <col min="14081" max="14081" width="5.28515625" style="327" customWidth="1"/>
    <col min="14082" max="14082" width="33.7109375" style="327" customWidth="1"/>
    <col min="14083" max="14083" width="14.140625" style="327" customWidth="1"/>
    <col min="14084" max="14084" width="10" style="327" customWidth="1"/>
    <col min="14085" max="14086" width="11.7109375" style="327" customWidth="1"/>
    <col min="14087" max="14087" width="12.85546875" style="327" bestFit="1" customWidth="1"/>
    <col min="14088" max="14088" width="14.7109375" style="327" customWidth="1"/>
    <col min="14089" max="14089" width="15.85546875" style="327" bestFit="1" customWidth="1"/>
    <col min="14090" max="14090" width="17.5703125" style="327" customWidth="1"/>
    <col min="14091" max="14091" width="15" style="327" bestFit="1" customWidth="1"/>
    <col min="14092" max="14092" width="16.140625" style="327" bestFit="1" customWidth="1"/>
    <col min="14093" max="14335" width="11.42578125" style="327"/>
    <col min="14336" max="14336" width="2" style="327" customWidth="1"/>
    <col min="14337" max="14337" width="5.28515625" style="327" customWidth="1"/>
    <col min="14338" max="14338" width="33.7109375" style="327" customWidth="1"/>
    <col min="14339" max="14339" width="14.140625" style="327" customWidth="1"/>
    <col min="14340" max="14340" width="10" style="327" customWidth="1"/>
    <col min="14341" max="14342" width="11.7109375" style="327" customWidth="1"/>
    <col min="14343" max="14343" width="12.85546875" style="327" bestFit="1" customWidth="1"/>
    <col min="14344" max="14344" width="14.7109375" style="327" customWidth="1"/>
    <col min="14345" max="14345" width="15.85546875" style="327" bestFit="1" customWidth="1"/>
    <col min="14346" max="14346" width="17.5703125" style="327" customWidth="1"/>
    <col min="14347" max="14347" width="15" style="327" bestFit="1" customWidth="1"/>
    <col min="14348" max="14348" width="16.140625" style="327" bestFit="1" customWidth="1"/>
    <col min="14349" max="14591" width="11.42578125" style="327"/>
    <col min="14592" max="14592" width="2" style="327" customWidth="1"/>
    <col min="14593" max="14593" width="5.28515625" style="327" customWidth="1"/>
    <col min="14594" max="14594" width="33.7109375" style="327" customWidth="1"/>
    <col min="14595" max="14595" width="14.140625" style="327" customWidth="1"/>
    <col min="14596" max="14596" width="10" style="327" customWidth="1"/>
    <col min="14597" max="14598" width="11.7109375" style="327" customWidth="1"/>
    <col min="14599" max="14599" width="12.85546875" style="327" bestFit="1" customWidth="1"/>
    <col min="14600" max="14600" width="14.7109375" style="327" customWidth="1"/>
    <col min="14601" max="14601" width="15.85546875" style="327" bestFit="1" customWidth="1"/>
    <col min="14602" max="14602" width="17.5703125" style="327" customWidth="1"/>
    <col min="14603" max="14603" width="15" style="327" bestFit="1" customWidth="1"/>
    <col min="14604" max="14604" width="16.140625" style="327" bestFit="1" customWidth="1"/>
    <col min="14605" max="14847" width="11.42578125" style="327"/>
    <col min="14848" max="14848" width="2" style="327" customWidth="1"/>
    <col min="14849" max="14849" width="5.28515625" style="327" customWidth="1"/>
    <col min="14850" max="14850" width="33.7109375" style="327" customWidth="1"/>
    <col min="14851" max="14851" width="14.140625" style="327" customWidth="1"/>
    <col min="14852" max="14852" width="10" style="327" customWidth="1"/>
    <col min="14853" max="14854" width="11.7109375" style="327" customWidth="1"/>
    <col min="14855" max="14855" width="12.85546875" style="327" bestFit="1" customWidth="1"/>
    <col min="14856" max="14856" width="14.7109375" style="327" customWidth="1"/>
    <col min="14857" max="14857" width="15.85546875" style="327" bestFit="1" customWidth="1"/>
    <col min="14858" max="14858" width="17.5703125" style="327" customWidth="1"/>
    <col min="14859" max="14859" width="15" style="327" bestFit="1" customWidth="1"/>
    <col min="14860" max="14860" width="16.140625" style="327" bestFit="1" customWidth="1"/>
    <col min="14861" max="15103" width="11.42578125" style="327"/>
    <col min="15104" max="15104" width="2" style="327" customWidth="1"/>
    <col min="15105" max="15105" width="5.28515625" style="327" customWidth="1"/>
    <col min="15106" max="15106" width="33.7109375" style="327" customWidth="1"/>
    <col min="15107" max="15107" width="14.140625" style="327" customWidth="1"/>
    <col min="15108" max="15108" width="10" style="327" customWidth="1"/>
    <col min="15109" max="15110" width="11.7109375" style="327" customWidth="1"/>
    <col min="15111" max="15111" width="12.85546875" style="327" bestFit="1" customWidth="1"/>
    <col min="15112" max="15112" width="14.7109375" style="327" customWidth="1"/>
    <col min="15113" max="15113" width="15.85546875" style="327" bestFit="1" customWidth="1"/>
    <col min="15114" max="15114" width="17.5703125" style="327" customWidth="1"/>
    <col min="15115" max="15115" width="15" style="327" bestFit="1" customWidth="1"/>
    <col min="15116" max="15116" width="16.140625" style="327" bestFit="1" customWidth="1"/>
    <col min="15117" max="15359" width="11.42578125" style="327"/>
    <col min="15360" max="15360" width="2" style="327" customWidth="1"/>
    <col min="15361" max="15361" width="5.28515625" style="327" customWidth="1"/>
    <col min="15362" max="15362" width="33.7109375" style="327" customWidth="1"/>
    <col min="15363" max="15363" width="14.140625" style="327" customWidth="1"/>
    <col min="15364" max="15364" width="10" style="327" customWidth="1"/>
    <col min="15365" max="15366" width="11.7109375" style="327" customWidth="1"/>
    <col min="15367" max="15367" width="12.85546875" style="327" bestFit="1" customWidth="1"/>
    <col min="15368" max="15368" width="14.7109375" style="327" customWidth="1"/>
    <col min="15369" max="15369" width="15.85546875" style="327" bestFit="1" customWidth="1"/>
    <col min="15370" max="15370" width="17.5703125" style="327" customWidth="1"/>
    <col min="15371" max="15371" width="15" style="327" bestFit="1" customWidth="1"/>
    <col min="15372" max="15372" width="16.140625" style="327" bestFit="1" customWidth="1"/>
    <col min="15373" max="15615" width="11.42578125" style="327"/>
    <col min="15616" max="15616" width="2" style="327" customWidth="1"/>
    <col min="15617" max="15617" width="5.28515625" style="327" customWidth="1"/>
    <col min="15618" max="15618" width="33.7109375" style="327" customWidth="1"/>
    <col min="15619" max="15619" width="14.140625" style="327" customWidth="1"/>
    <col min="15620" max="15620" width="10" style="327" customWidth="1"/>
    <col min="15621" max="15622" width="11.7109375" style="327" customWidth="1"/>
    <col min="15623" max="15623" width="12.85546875" style="327" bestFit="1" customWidth="1"/>
    <col min="15624" max="15624" width="14.7109375" style="327" customWidth="1"/>
    <col min="15625" max="15625" width="15.85546875" style="327" bestFit="1" customWidth="1"/>
    <col min="15626" max="15626" width="17.5703125" style="327" customWidth="1"/>
    <col min="15627" max="15627" width="15" style="327" bestFit="1" customWidth="1"/>
    <col min="15628" max="15628" width="16.140625" style="327" bestFit="1" customWidth="1"/>
    <col min="15629" max="15871" width="11.42578125" style="327"/>
    <col min="15872" max="15872" width="2" style="327" customWidth="1"/>
    <col min="15873" max="15873" width="5.28515625" style="327" customWidth="1"/>
    <col min="15874" max="15874" width="33.7109375" style="327" customWidth="1"/>
    <col min="15875" max="15875" width="14.140625" style="327" customWidth="1"/>
    <col min="15876" max="15876" width="10" style="327" customWidth="1"/>
    <col min="15877" max="15878" width="11.7109375" style="327" customWidth="1"/>
    <col min="15879" max="15879" width="12.85546875" style="327" bestFit="1" customWidth="1"/>
    <col min="15880" max="15880" width="14.7109375" style="327" customWidth="1"/>
    <col min="15881" max="15881" width="15.85546875" style="327" bestFit="1" customWidth="1"/>
    <col min="15882" max="15882" width="17.5703125" style="327" customWidth="1"/>
    <col min="15883" max="15883" width="15" style="327" bestFit="1" customWidth="1"/>
    <col min="15884" max="15884" width="16.140625" style="327" bestFit="1" customWidth="1"/>
    <col min="15885" max="16127" width="11.42578125" style="327"/>
    <col min="16128" max="16128" width="2" style="327" customWidth="1"/>
    <col min="16129" max="16129" width="5.28515625" style="327" customWidth="1"/>
    <col min="16130" max="16130" width="33.7109375" style="327" customWidth="1"/>
    <col min="16131" max="16131" width="14.140625" style="327" customWidth="1"/>
    <col min="16132" max="16132" width="10" style="327" customWidth="1"/>
    <col min="16133" max="16134" width="11.7109375" style="327" customWidth="1"/>
    <col min="16135" max="16135" width="12.85546875" style="327" bestFit="1" customWidth="1"/>
    <col min="16136" max="16136" width="14.7109375" style="327" customWidth="1"/>
    <col min="16137" max="16137" width="15.85546875" style="327" bestFit="1" customWidth="1"/>
    <col min="16138" max="16138" width="17.5703125" style="327" customWidth="1"/>
    <col min="16139" max="16139" width="15" style="327" bestFit="1" customWidth="1"/>
    <col min="16140" max="16140" width="16.140625" style="327" bestFit="1" customWidth="1"/>
    <col min="16141" max="16384" width="11.42578125" style="327"/>
  </cols>
  <sheetData>
    <row r="1" spans="2:12" ht="54" customHeight="1" thickBot="1" x14ac:dyDescent="0.25">
      <c r="B1" s="999" t="str">
        <f>+'Ingeniero y obra'!B5</f>
        <v>"REALIZAR OBRAS DE MANTENIMIENTO A LAS SEDES DONDE FUNCIONA LA DIRECCION REGIONAL Y DEL CENTRO DE LA INDUSTRIA, LA EMPRESA Y LOS SERVICIOS DEL SENA REGIONAL HUILA "</v>
      </c>
      <c r="C1" s="1000"/>
      <c r="D1" s="1000"/>
      <c r="E1" s="1000"/>
      <c r="F1" s="1000"/>
      <c r="G1" s="1000"/>
      <c r="H1" s="1000"/>
      <c r="I1" s="1001"/>
      <c r="J1" s="991"/>
    </row>
    <row r="2" spans="2:12" ht="41.25" customHeight="1" thickBot="1" x14ac:dyDescent="0.25">
      <c r="B2" s="1002" t="s">
        <v>373</v>
      </c>
      <c r="C2" s="1003"/>
      <c r="D2" s="1003"/>
      <c r="E2" s="1003"/>
      <c r="F2" s="1003"/>
      <c r="G2" s="1003"/>
      <c r="H2" s="1003"/>
      <c r="I2" s="1004"/>
      <c r="J2" s="992"/>
    </row>
    <row r="3" spans="2:12" ht="15" x14ac:dyDescent="0.2">
      <c r="B3" s="993"/>
      <c r="C3" s="994"/>
      <c r="D3" s="994"/>
      <c r="E3" s="995"/>
      <c r="F3" s="996"/>
      <c r="G3" s="996"/>
      <c r="H3" s="996"/>
      <c r="I3" s="997"/>
      <c r="J3" s="998"/>
    </row>
    <row r="4" spans="2:12" ht="15" customHeight="1" x14ac:dyDescent="0.2">
      <c r="B4" s="1005" t="s">
        <v>330</v>
      </c>
      <c r="C4" s="1006"/>
      <c r="D4" s="1007"/>
      <c r="E4" s="1008" t="s">
        <v>374</v>
      </c>
      <c r="F4" s="1009"/>
      <c r="G4" s="1009"/>
      <c r="H4" s="1009"/>
      <c r="I4" s="1010"/>
      <c r="J4" s="1011"/>
    </row>
    <row r="5" spans="2:12" ht="14.25" x14ac:dyDescent="0.2">
      <c r="B5" s="1012" t="s">
        <v>331</v>
      </c>
      <c r="C5" s="1013"/>
      <c r="D5" s="1014"/>
      <c r="E5" s="1008"/>
      <c r="F5" s="1009"/>
      <c r="G5" s="1009"/>
      <c r="H5" s="1009"/>
      <c r="I5" s="1010"/>
      <c r="J5" s="1011"/>
    </row>
    <row r="6" spans="2:12" s="329" customFormat="1" ht="14.25" customHeight="1" x14ac:dyDescent="0.2">
      <c r="B6" s="1012" t="s">
        <v>332</v>
      </c>
      <c r="C6" s="1013"/>
      <c r="D6" s="1014"/>
      <c r="E6" s="1015">
        <f>+'PRESUPUESTO ITEM IMPREVISTOS'!H20</f>
        <v>3804234</v>
      </c>
      <c r="F6" s="1016"/>
      <c r="G6" s="1016"/>
      <c r="H6" s="1016"/>
      <c r="I6" s="1016"/>
      <c r="J6" s="1017"/>
      <c r="K6" s="328"/>
      <c r="L6" s="328"/>
    </row>
    <row r="7" spans="2:12" s="329" customFormat="1" ht="15" customHeight="1" x14ac:dyDescent="0.2">
      <c r="B7" s="1018" t="s">
        <v>375</v>
      </c>
      <c r="C7" s="1019"/>
      <c r="D7" s="1019"/>
      <c r="E7" s="1020">
        <f>+'PRESUPUESTO ITEM IMPREVISTOS'!H25</f>
        <v>28912.11</v>
      </c>
      <c r="F7" s="1021"/>
      <c r="G7" s="1021"/>
      <c r="H7" s="1021"/>
      <c r="I7" s="1022"/>
      <c r="J7" s="1023"/>
      <c r="K7" s="328"/>
      <c r="L7" s="328"/>
    </row>
    <row r="8" spans="2:12" s="210" customFormat="1" ht="13.5" customHeight="1" x14ac:dyDescent="0.2">
      <c r="B8" s="879" t="s">
        <v>371</v>
      </c>
      <c r="C8" s="880"/>
      <c r="D8" s="881"/>
      <c r="E8" s="1024" t="e">
        <f>+'PRESUPUESTO ITEM IMPREVISTOS'!#REF!</f>
        <v>#REF!</v>
      </c>
      <c r="F8" s="1025"/>
      <c r="G8" s="1025"/>
      <c r="H8" s="1025"/>
      <c r="I8" s="1025"/>
      <c r="J8" s="1026"/>
      <c r="K8" s="207"/>
      <c r="L8" s="208"/>
    </row>
    <row r="9" spans="2:12" s="210" customFormat="1" ht="13.5" customHeight="1" x14ac:dyDescent="0.2">
      <c r="B9" s="879" t="s">
        <v>372</v>
      </c>
      <c r="C9" s="880"/>
      <c r="D9" s="881"/>
      <c r="E9" s="1024" t="e">
        <f>+'PRESUPUESTO ITEM IMPREVISTOS'!#REF!</f>
        <v>#REF!</v>
      </c>
      <c r="F9" s="1025"/>
      <c r="G9" s="1025"/>
      <c r="H9" s="1025"/>
      <c r="I9" s="1025"/>
      <c r="J9" s="1026"/>
      <c r="K9" s="207"/>
      <c r="L9" s="208"/>
    </row>
    <row r="10" spans="2:12" s="329" customFormat="1" ht="15" customHeight="1" x14ac:dyDescent="0.2">
      <c r="B10" s="888" t="s">
        <v>334</v>
      </c>
      <c r="C10" s="889"/>
      <c r="D10" s="890"/>
      <c r="E10" s="1020" t="e">
        <f>+'PRESUPUESTO ITEM IMPREVISTOS'!#REF!</f>
        <v>#REF!</v>
      </c>
      <c r="F10" s="1021"/>
      <c r="G10" s="1021"/>
      <c r="H10" s="1021"/>
      <c r="I10" s="1022"/>
      <c r="J10" s="1023"/>
      <c r="K10" s="328"/>
      <c r="L10" s="328"/>
    </row>
    <row r="11" spans="2:12" s="329" customFormat="1" ht="13.15" customHeight="1" x14ac:dyDescent="0.2">
      <c r="B11" s="211">
        <v>7.0000000000000007E-2</v>
      </c>
      <c r="C11" s="880" t="s">
        <v>373</v>
      </c>
      <c r="D11" s="881"/>
      <c r="E11" s="1027">
        <f>+J38</f>
        <v>337804020</v>
      </c>
      <c r="F11" s="1028"/>
      <c r="G11" s="1028"/>
      <c r="H11" s="1028"/>
      <c r="I11" s="1029"/>
      <c r="J11" s="1030"/>
      <c r="K11" s="330"/>
      <c r="L11" s="331"/>
    </row>
    <row r="12" spans="2:12" ht="15" x14ac:dyDescent="0.2">
      <c r="B12" s="888" t="s">
        <v>301</v>
      </c>
      <c r="C12" s="889"/>
      <c r="D12" s="890"/>
      <c r="E12" s="1034" t="e">
        <f>+E10+E11</f>
        <v>#REF!</v>
      </c>
      <c r="F12" s="1035"/>
      <c r="G12" s="1035"/>
      <c r="H12" s="1035"/>
      <c r="I12" s="1036"/>
      <c r="J12" s="1037"/>
      <c r="K12" s="332"/>
    </row>
    <row r="13" spans="2:12" ht="15.75" thickBot="1" x14ac:dyDescent="0.25">
      <c r="B13" s="1038" t="s">
        <v>376</v>
      </c>
      <c r="C13" s="1039"/>
      <c r="D13" s="1039"/>
      <c r="E13" s="1040">
        <v>6</v>
      </c>
      <c r="F13" s="1041"/>
      <c r="G13" s="1041"/>
      <c r="H13" s="1041"/>
      <c r="I13" s="1042"/>
      <c r="J13" s="1043"/>
    </row>
    <row r="14" spans="2:12" s="337" customFormat="1" ht="15.75" x14ac:dyDescent="0.2">
      <c r="B14" s="1044" t="s">
        <v>377</v>
      </c>
      <c r="C14" s="1046" t="s">
        <v>378</v>
      </c>
      <c r="D14" s="333" t="s">
        <v>379</v>
      </c>
      <c r="E14" s="333" t="s">
        <v>380</v>
      </c>
      <c r="F14" s="333" t="s">
        <v>381</v>
      </c>
      <c r="G14" s="333" t="s">
        <v>382</v>
      </c>
      <c r="H14" s="333" t="s">
        <v>310</v>
      </c>
      <c r="I14" s="334" t="s">
        <v>383</v>
      </c>
      <c r="J14" s="335" t="s">
        <v>384</v>
      </c>
      <c r="K14" s="336"/>
      <c r="L14" s="336"/>
    </row>
    <row r="15" spans="2:12" s="337" customFormat="1" ht="22.5" x14ac:dyDescent="0.2">
      <c r="B15" s="1045"/>
      <c r="C15" s="1047"/>
      <c r="D15" s="338" t="s">
        <v>385</v>
      </c>
      <c r="E15" s="338" t="s">
        <v>386</v>
      </c>
      <c r="F15" s="338" t="s">
        <v>387</v>
      </c>
      <c r="G15" s="338" t="s">
        <v>388</v>
      </c>
      <c r="H15" s="338" t="s">
        <v>389</v>
      </c>
      <c r="I15" s="339" t="s">
        <v>390</v>
      </c>
      <c r="J15" s="340" t="s">
        <v>391</v>
      </c>
      <c r="K15" s="336"/>
      <c r="L15" s="336"/>
    </row>
    <row r="16" spans="2:12" s="337" customFormat="1" ht="15.75" x14ac:dyDescent="0.2">
      <c r="B16" s="341">
        <v>1</v>
      </c>
      <c r="C16" s="342" t="s">
        <v>392</v>
      </c>
      <c r="D16" s="343"/>
      <c r="E16" s="343"/>
      <c r="F16" s="343"/>
      <c r="G16" s="343"/>
      <c r="H16" s="343"/>
      <c r="I16" s="344"/>
      <c r="J16" s="345"/>
      <c r="K16" s="346"/>
      <c r="L16" s="347"/>
    </row>
    <row r="17" spans="2:12" s="337" customFormat="1" ht="15.75" x14ac:dyDescent="0.2">
      <c r="B17" s="341" t="s">
        <v>346</v>
      </c>
      <c r="C17" s="342" t="s">
        <v>393</v>
      </c>
      <c r="D17" s="343"/>
      <c r="E17" s="343"/>
      <c r="F17" s="343"/>
      <c r="G17" s="343"/>
      <c r="H17" s="343"/>
      <c r="I17" s="344"/>
      <c r="J17" s="345"/>
      <c r="K17" s="336"/>
      <c r="L17" s="336"/>
    </row>
    <row r="18" spans="2:12" s="337" customFormat="1" ht="15.75" customHeight="1" x14ac:dyDescent="0.2">
      <c r="B18" s="341" t="s">
        <v>394</v>
      </c>
      <c r="C18" s="343" t="s">
        <v>395</v>
      </c>
      <c r="D18" s="348">
        <v>5000000</v>
      </c>
      <c r="E18" s="349">
        <v>1</v>
      </c>
      <c r="F18" s="350">
        <v>0.5</v>
      </c>
      <c r="G18" s="351">
        <v>1.85</v>
      </c>
      <c r="H18" s="352">
        <f>+D18*E18*F18*G18</f>
        <v>4625000</v>
      </c>
      <c r="I18" s="353">
        <f t="shared" ref="I18:I23" si="0">$E$13</f>
        <v>6</v>
      </c>
      <c r="J18" s="354">
        <f>+H18*I18</f>
        <v>27750000</v>
      </c>
      <c r="K18" s="336"/>
      <c r="L18" s="336"/>
    </row>
    <row r="19" spans="2:12" s="337" customFormat="1" ht="15.75" customHeight="1" x14ac:dyDescent="0.2">
      <c r="B19" s="341" t="s">
        <v>396</v>
      </c>
      <c r="C19" s="343" t="s">
        <v>397</v>
      </c>
      <c r="D19" s="348">
        <v>4200000</v>
      </c>
      <c r="E19" s="349">
        <v>1</v>
      </c>
      <c r="F19" s="350">
        <v>1</v>
      </c>
      <c r="G19" s="351">
        <v>1.85</v>
      </c>
      <c r="H19" s="352">
        <f t="shared" ref="H19:H26" si="1">+D19*E19*F19*G19</f>
        <v>7770000</v>
      </c>
      <c r="I19" s="353">
        <f t="shared" si="0"/>
        <v>6</v>
      </c>
      <c r="J19" s="354">
        <f>+H19*I19</f>
        <v>46620000</v>
      </c>
      <c r="K19" s="336"/>
      <c r="L19" s="336"/>
    </row>
    <row r="20" spans="2:12" s="337" customFormat="1" ht="18" customHeight="1" x14ac:dyDescent="0.2">
      <c r="B20" s="341" t="s">
        <v>349</v>
      </c>
      <c r="C20" s="355" t="s">
        <v>398</v>
      </c>
      <c r="D20" s="343"/>
      <c r="E20" s="343"/>
      <c r="F20" s="343"/>
      <c r="G20" s="351"/>
      <c r="H20" s="352"/>
      <c r="I20" s="353"/>
      <c r="J20" s="354"/>
      <c r="K20" s="336"/>
      <c r="L20" s="336"/>
    </row>
    <row r="21" spans="2:12" s="337" customFormat="1" ht="18" customHeight="1" x14ac:dyDescent="0.2">
      <c r="B21" s="341" t="s">
        <v>399</v>
      </c>
      <c r="C21" s="343" t="s">
        <v>400</v>
      </c>
      <c r="D21" s="356">
        <v>3500000</v>
      </c>
      <c r="E21" s="349">
        <v>1</v>
      </c>
      <c r="F21" s="350">
        <v>1</v>
      </c>
      <c r="G21" s="351">
        <v>1.85</v>
      </c>
      <c r="H21" s="352">
        <f t="shared" ref="H21" si="2">+D21*E21*F21*G21</f>
        <v>6475000</v>
      </c>
      <c r="I21" s="353">
        <f t="shared" si="0"/>
        <v>6</v>
      </c>
      <c r="J21" s="354">
        <f t="shared" ref="J21:J26" si="3">+H21*I21</f>
        <v>38850000</v>
      </c>
      <c r="K21" s="336"/>
      <c r="L21" s="336"/>
    </row>
    <row r="22" spans="2:12" s="337" customFormat="1" ht="18" customHeight="1" x14ac:dyDescent="0.2">
      <c r="B22" s="341" t="s">
        <v>401</v>
      </c>
      <c r="C22" s="343" t="s">
        <v>402</v>
      </c>
      <c r="D22" s="356">
        <v>3500000</v>
      </c>
      <c r="E22" s="349">
        <v>1</v>
      </c>
      <c r="F22" s="350">
        <v>0.5</v>
      </c>
      <c r="G22" s="351">
        <v>1.85</v>
      </c>
      <c r="H22" s="352">
        <f t="shared" si="1"/>
        <v>3237500</v>
      </c>
      <c r="I22" s="353">
        <v>4</v>
      </c>
      <c r="J22" s="354">
        <f t="shared" si="3"/>
        <v>12950000</v>
      </c>
      <c r="K22" s="336"/>
      <c r="L22" s="336"/>
    </row>
    <row r="23" spans="2:12" s="337" customFormat="1" ht="15.75" customHeight="1" x14ac:dyDescent="0.2">
      <c r="B23" s="341" t="s">
        <v>403</v>
      </c>
      <c r="C23" s="343" t="s">
        <v>404</v>
      </c>
      <c r="D23" s="356">
        <v>3500000</v>
      </c>
      <c r="E23" s="349">
        <v>1</v>
      </c>
      <c r="F23" s="350">
        <v>1</v>
      </c>
      <c r="G23" s="351">
        <v>1.85</v>
      </c>
      <c r="H23" s="352">
        <f t="shared" si="1"/>
        <v>6475000</v>
      </c>
      <c r="I23" s="353">
        <f t="shared" si="0"/>
        <v>6</v>
      </c>
      <c r="J23" s="354">
        <f t="shared" si="3"/>
        <v>38850000</v>
      </c>
      <c r="K23" s="336"/>
      <c r="L23" s="336"/>
    </row>
    <row r="24" spans="2:12" s="337" customFormat="1" ht="15.75" customHeight="1" x14ac:dyDescent="0.2">
      <c r="B24" s="341" t="s">
        <v>405</v>
      </c>
      <c r="C24" s="343" t="s">
        <v>406</v>
      </c>
      <c r="D24" s="356">
        <v>2200000</v>
      </c>
      <c r="E24" s="349">
        <v>2</v>
      </c>
      <c r="F24" s="350">
        <v>1</v>
      </c>
      <c r="G24" s="351">
        <v>1.85</v>
      </c>
      <c r="H24" s="352">
        <f t="shared" si="1"/>
        <v>8140000</v>
      </c>
      <c r="I24" s="353">
        <f>$E$13</f>
        <v>6</v>
      </c>
      <c r="J24" s="354">
        <f t="shared" si="3"/>
        <v>48840000</v>
      </c>
      <c r="K24" s="336"/>
      <c r="L24" s="336"/>
    </row>
    <row r="25" spans="2:12" s="337" customFormat="1" ht="15.75" customHeight="1" x14ac:dyDescent="0.2">
      <c r="B25" s="341" t="s">
        <v>407</v>
      </c>
      <c r="C25" s="343" t="s">
        <v>353</v>
      </c>
      <c r="D25" s="356">
        <v>1200000</v>
      </c>
      <c r="E25" s="349">
        <v>1</v>
      </c>
      <c r="F25" s="350">
        <v>1</v>
      </c>
      <c r="G25" s="351">
        <v>1.85</v>
      </c>
      <c r="H25" s="352">
        <f t="shared" si="1"/>
        <v>2220000</v>
      </c>
      <c r="I25" s="353">
        <f>$E$13</f>
        <v>6</v>
      </c>
      <c r="J25" s="354">
        <f t="shared" si="3"/>
        <v>13320000</v>
      </c>
      <c r="K25" s="336"/>
      <c r="L25" s="336"/>
    </row>
    <row r="26" spans="2:12" s="337" customFormat="1" ht="15.75" x14ac:dyDescent="0.2">
      <c r="B26" s="341" t="s">
        <v>408</v>
      </c>
      <c r="C26" s="343" t="s">
        <v>352</v>
      </c>
      <c r="D26" s="356">
        <v>1200000</v>
      </c>
      <c r="E26" s="349">
        <v>1</v>
      </c>
      <c r="F26" s="350">
        <v>1</v>
      </c>
      <c r="G26" s="351">
        <v>1.85</v>
      </c>
      <c r="H26" s="352">
        <f t="shared" si="1"/>
        <v>2220000</v>
      </c>
      <c r="I26" s="353">
        <f>$E$13</f>
        <v>6</v>
      </c>
      <c r="J26" s="354">
        <f t="shared" si="3"/>
        <v>13320000</v>
      </c>
      <c r="K26" s="336"/>
      <c r="L26" s="336"/>
    </row>
    <row r="27" spans="2:12" s="337" customFormat="1" ht="15.75" customHeight="1" x14ac:dyDescent="0.2">
      <c r="B27" s="1048" t="s">
        <v>409</v>
      </c>
      <c r="C27" s="1049"/>
      <c r="D27" s="1049"/>
      <c r="E27" s="1049"/>
      <c r="F27" s="1049"/>
      <c r="G27" s="1049"/>
      <c r="H27" s="1049"/>
      <c r="I27" s="1050"/>
      <c r="J27" s="357">
        <f>SUM(J17:J26)</f>
        <v>240500000</v>
      </c>
      <c r="K27" s="358"/>
      <c r="L27" s="336"/>
    </row>
    <row r="28" spans="2:12" s="337" customFormat="1" ht="31.5" x14ac:dyDescent="0.2">
      <c r="B28" s="341">
        <v>2</v>
      </c>
      <c r="C28" s="1051" t="s">
        <v>410</v>
      </c>
      <c r="D28" s="1052"/>
      <c r="E28" s="1052"/>
      <c r="F28" s="1053"/>
      <c r="G28" s="359" t="s">
        <v>157</v>
      </c>
      <c r="H28" s="359" t="s">
        <v>411</v>
      </c>
      <c r="I28" s="360" t="s">
        <v>412</v>
      </c>
      <c r="J28" s="361" t="s">
        <v>413</v>
      </c>
      <c r="K28" s="330"/>
      <c r="L28" s="331"/>
    </row>
    <row r="29" spans="2:12" s="337" customFormat="1" ht="16.5" customHeight="1" x14ac:dyDescent="0.2">
      <c r="B29" s="341" t="s">
        <v>51</v>
      </c>
      <c r="C29" s="1031" t="s">
        <v>414</v>
      </c>
      <c r="D29" s="1032"/>
      <c r="E29" s="1032"/>
      <c r="F29" s="1033"/>
      <c r="G29" s="362" t="s">
        <v>354</v>
      </c>
      <c r="H29" s="353">
        <f>$E$13</f>
        <v>6</v>
      </c>
      <c r="I29" s="363">
        <v>350000</v>
      </c>
      <c r="J29" s="354">
        <f>+H29*I29</f>
        <v>2100000</v>
      </c>
      <c r="K29" s="364"/>
      <c r="L29" s="365"/>
    </row>
    <row r="30" spans="2:12" s="337" customFormat="1" ht="16.5" customHeight="1" x14ac:dyDescent="0.2">
      <c r="B30" s="341" t="s">
        <v>54</v>
      </c>
      <c r="C30" s="1031" t="s">
        <v>415</v>
      </c>
      <c r="D30" s="1032"/>
      <c r="E30" s="1032"/>
      <c r="F30" s="1033"/>
      <c r="G30" s="362" t="s">
        <v>354</v>
      </c>
      <c r="H30" s="353">
        <f>$E$13</f>
        <v>6</v>
      </c>
      <c r="I30" s="363">
        <v>650000</v>
      </c>
      <c r="J30" s="354">
        <f>+H30*I30</f>
        <v>3900000</v>
      </c>
      <c r="K30" s="364"/>
      <c r="L30" s="365"/>
    </row>
    <row r="31" spans="2:12" s="337" customFormat="1" ht="16.5" customHeight="1" x14ac:dyDescent="0.2">
      <c r="B31" s="341" t="s">
        <v>55</v>
      </c>
      <c r="C31" s="1031" t="s">
        <v>416</v>
      </c>
      <c r="D31" s="1032"/>
      <c r="E31" s="1032"/>
      <c r="F31" s="1033"/>
      <c r="G31" s="362" t="s">
        <v>354</v>
      </c>
      <c r="H31" s="353">
        <f>$E$13</f>
        <v>6</v>
      </c>
      <c r="I31" s="363">
        <v>450000</v>
      </c>
      <c r="J31" s="354">
        <f>+H31*I31</f>
        <v>2700000</v>
      </c>
      <c r="K31" s="366"/>
      <c r="L31" s="367"/>
    </row>
    <row r="32" spans="2:12" s="337" customFormat="1" ht="18" customHeight="1" x14ac:dyDescent="0.2">
      <c r="B32" s="341" t="s">
        <v>56</v>
      </c>
      <c r="C32" s="1031" t="s">
        <v>417</v>
      </c>
      <c r="D32" s="1032"/>
      <c r="E32" s="1032"/>
      <c r="F32" s="1033"/>
      <c r="G32" s="362" t="s">
        <v>354</v>
      </c>
      <c r="H32" s="353">
        <f>$E$13</f>
        <v>6</v>
      </c>
      <c r="I32" s="363">
        <v>828154</v>
      </c>
      <c r="J32" s="354">
        <f>+H32*I32</f>
        <v>4968924</v>
      </c>
      <c r="K32" s="368"/>
      <c r="L32" s="336"/>
    </row>
    <row r="33" spans="2:13" s="337" customFormat="1" ht="16.5" customHeight="1" x14ac:dyDescent="0.2">
      <c r="B33" s="341" t="s">
        <v>58</v>
      </c>
      <c r="C33" s="1031" t="s">
        <v>418</v>
      </c>
      <c r="D33" s="1032"/>
      <c r="E33" s="1032"/>
      <c r="F33" s="1033"/>
      <c r="G33" s="362" t="s">
        <v>354</v>
      </c>
      <c r="H33" s="353">
        <f>$E$13</f>
        <v>6</v>
      </c>
      <c r="I33" s="363">
        <v>4950000</v>
      </c>
      <c r="J33" s="354">
        <f>+H33*I33</f>
        <v>29700000</v>
      </c>
      <c r="K33" s="369"/>
      <c r="L33" s="336"/>
    </row>
    <row r="34" spans="2:13" s="337" customFormat="1" ht="15.75" customHeight="1" x14ac:dyDescent="0.2">
      <c r="B34" s="370"/>
      <c r="C34" s="371" t="s">
        <v>419</v>
      </c>
      <c r="D34" s="371"/>
      <c r="E34" s="371"/>
      <c r="F34" s="371"/>
      <c r="G34" s="371"/>
      <c r="H34" s="371"/>
      <c r="I34" s="372"/>
      <c r="J34" s="373">
        <f>SUM(J29:J33)</f>
        <v>43368924</v>
      </c>
      <c r="L34" s="336"/>
    </row>
    <row r="35" spans="2:13" s="337" customFormat="1" ht="15.75" customHeight="1" x14ac:dyDescent="0.2">
      <c r="B35" s="1054" t="s">
        <v>420</v>
      </c>
      <c r="C35" s="1055"/>
      <c r="D35" s="1055"/>
      <c r="E35" s="1055"/>
      <c r="F35" s="1055"/>
      <c r="G35" s="1055"/>
      <c r="H35" s="1055"/>
      <c r="I35" s="374"/>
      <c r="J35" s="375"/>
      <c r="K35" s="376"/>
      <c r="L35" s="326"/>
      <c r="M35" s="377"/>
    </row>
    <row r="36" spans="2:13" s="337" customFormat="1" ht="15.75" customHeight="1" x14ac:dyDescent="0.2">
      <c r="B36" s="1054" t="s">
        <v>421</v>
      </c>
      <c r="C36" s="1055"/>
      <c r="D36" s="1055"/>
      <c r="E36" s="1055"/>
      <c r="F36" s="1055"/>
      <c r="G36" s="1055"/>
      <c r="H36" s="1055"/>
      <c r="I36" s="378"/>
      <c r="J36" s="379">
        <f>+J27+J34</f>
        <v>283868924</v>
      </c>
      <c r="K36" s="380"/>
      <c r="L36" s="380"/>
      <c r="M36" s="377"/>
    </row>
    <row r="37" spans="2:13" s="337" customFormat="1" ht="15.75" customHeight="1" x14ac:dyDescent="0.2">
      <c r="B37" s="1054" t="s">
        <v>422</v>
      </c>
      <c r="C37" s="1055"/>
      <c r="D37" s="1055"/>
      <c r="E37" s="1055"/>
      <c r="F37" s="1055"/>
      <c r="G37" s="1055"/>
      <c r="H37" s="1055"/>
      <c r="I37" s="378"/>
      <c r="J37" s="379">
        <f>19%*J36</f>
        <v>53935095.560000002</v>
      </c>
      <c r="K37" s="380"/>
      <c r="L37" s="380"/>
      <c r="M37" s="377"/>
    </row>
    <row r="38" spans="2:13" s="337" customFormat="1" ht="16.5" customHeight="1" thickBot="1" x14ac:dyDescent="0.25">
      <c r="B38" s="1056" t="s">
        <v>423</v>
      </c>
      <c r="C38" s="1057"/>
      <c r="D38" s="1057"/>
      <c r="E38" s="1057"/>
      <c r="F38" s="1057"/>
      <c r="G38" s="1057"/>
      <c r="H38" s="1057"/>
      <c r="I38" s="381"/>
      <c r="J38" s="382">
        <f>ROUND(+J37+J36,0)</f>
        <v>337804020</v>
      </c>
      <c r="K38" s="380">
        <v>1474677064</v>
      </c>
      <c r="M38" s="377"/>
    </row>
    <row r="39" spans="2:13" ht="14.25" x14ac:dyDescent="0.2">
      <c r="B39" s="383"/>
      <c r="C39" s="384"/>
      <c r="D39" s="384"/>
      <c r="E39" s="384"/>
      <c r="F39" s="384"/>
      <c r="G39" s="384"/>
      <c r="H39" s="385"/>
      <c r="I39" s="386"/>
      <c r="J39" s="387"/>
    </row>
    <row r="40" spans="2:13" ht="14.25" x14ac:dyDescent="0.2">
      <c r="B40" s="388" t="s">
        <v>370</v>
      </c>
      <c r="C40" s="389"/>
      <c r="D40" s="390"/>
      <c r="E40" s="390"/>
      <c r="F40" s="390"/>
      <c r="G40" s="390"/>
      <c r="H40" s="306"/>
      <c r="J40" s="392"/>
      <c r="K40" s="393"/>
    </row>
    <row r="41" spans="2:13" ht="17.25" customHeight="1" x14ac:dyDescent="0.2">
      <c r="B41" s="388"/>
      <c r="C41" s="389"/>
      <c r="D41" s="390"/>
      <c r="E41" s="390"/>
      <c r="F41" s="390"/>
      <c r="G41" s="390"/>
      <c r="H41" s="394"/>
      <c r="J41" s="392"/>
      <c r="K41" s="395"/>
    </row>
    <row r="42" spans="2:13" ht="17.25" customHeight="1" x14ac:dyDescent="0.2">
      <c r="B42" s="388"/>
      <c r="C42" s="389"/>
      <c r="D42" s="390"/>
      <c r="E42" s="390"/>
      <c r="F42" s="390"/>
      <c r="G42" s="390"/>
      <c r="H42" s="394"/>
      <c r="J42" s="392"/>
      <c r="K42" s="393"/>
    </row>
    <row r="43" spans="2:13" ht="17.25" customHeight="1" x14ac:dyDescent="0.2">
      <c r="B43" s="388"/>
      <c r="C43" s="389"/>
      <c r="D43" s="390"/>
      <c r="E43" s="390"/>
      <c r="F43" s="390"/>
      <c r="G43" s="390"/>
      <c r="H43" s="394"/>
      <c r="J43" s="392"/>
      <c r="K43" s="393"/>
    </row>
    <row r="44" spans="2:13" ht="14.25" customHeight="1" x14ac:dyDescent="0.2">
      <c r="B44" s="396"/>
      <c r="C44" s="389"/>
      <c r="D44" s="390"/>
      <c r="E44" s="390"/>
      <c r="F44" s="390"/>
      <c r="G44" s="390"/>
      <c r="H44" s="306"/>
      <c r="J44" s="392"/>
      <c r="K44" s="393"/>
    </row>
    <row r="45" spans="2:13" ht="15.75" customHeight="1" x14ac:dyDescent="0.2">
      <c r="B45" s="396"/>
      <c r="C45" s="389"/>
      <c r="D45" s="390"/>
      <c r="E45" s="390"/>
      <c r="F45" s="397"/>
      <c r="G45" s="397"/>
      <c r="H45" s="394"/>
      <c r="J45" s="392"/>
      <c r="K45" s="393"/>
    </row>
    <row r="46" spans="2:13" ht="10.5" customHeight="1" x14ac:dyDescent="0.2">
      <c r="B46" s="396"/>
      <c r="C46" s="389"/>
      <c r="D46" s="390"/>
      <c r="E46" s="390"/>
      <c r="F46" s="390"/>
      <c r="G46" s="390"/>
      <c r="H46" s="306"/>
      <c r="J46" s="392"/>
      <c r="K46" s="393"/>
    </row>
    <row r="47" spans="2:13" ht="7.5" customHeight="1" thickBot="1" x14ac:dyDescent="0.25">
      <c r="B47" s="398"/>
      <c r="C47" s="399"/>
      <c r="D47" s="400"/>
      <c r="E47" s="401"/>
      <c r="F47" s="401"/>
      <c r="G47" s="401"/>
      <c r="H47" s="402"/>
      <c r="I47" s="403"/>
      <c r="J47" s="404"/>
    </row>
  </sheetData>
  <dataConsolidate link="1"/>
  <mergeCells count="38">
    <mergeCell ref="C33:F33"/>
    <mergeCell ref="B35:H35"/>
    <mergeCell ref="B36:H36"/>
    <mergeCell ref="B37:H37"/>
    <mergeCell ref="B38:H38"/>
    <mergeCell ref="B10:D10"/>
    <mergeCell ref="E10:J10"/>
    <mergeCell ref="C11:D11"/>
    <mergeCell ref="E11:J11"/>
    <mergeCell ref="C32:F32"/>
    <mergeCell ref="B12:D12"/>
    <mergeCell ref="E12:J12"/>
    <mergeCell ref="B13:D13"/>
    <mergeCell ref="E13:J13"/>
    <mergeCell ref="B14:B15"/>
    <mergeCell ref="C14:C15"/>
    <mergeCell ref="B27:I27"/>
    <mergeCell ref="C28:F28"/>
    <mergeCell ref="C29:F29"/>
    <mergeCell ref="C30:F30"/>
    <mergeCell ref="C31:F31"/>
    <mergeCell ref="B7:D7"/>
    <mergeCell ref="E7:J7"/>
    <mergeCell ref="B8:D8"/>
    <mergeCell ref="E8:J8"/>
    <mergeCell ref="B9:D9"/>
    <mergeCell ref="E9:J9"/>
    <mergeCell ref="B4:D4"/>
    <mergeCell ref="E4:J4"/>
    <mergeCell ref="B5:D5"/>
    <mergeCell ref="E5:J5"/>
    <mergeCell ref="B6:D6"/>
    <mergeCell ref="E6:J6"/>
    <mergeCell ref="J1:J2"/>
    <mergeCell ref="B3:D3"/>
    <mergeCell ref="E3:J3"/>
    <mergeCell ref="B1:I1"/>
    <mergeCell ref="B2:I2"/>
  </mergeCells>
  <printOptions horizontalCentered="1"/>
  <pageMargins left="0.31496062992125984" right="0.31496062992125984" top="0.55118110236220474" bottom="0.55118110236220474" header="0.31496062992125984" footer="0.31496062992125984"/>
  <pageSetup scale="71" fitToHeight="0" orientation="portrait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A1:AZ233"/>
  <sheetViews>
    <sheetView view="pageBreakPreview" topLeftCell="A29" zoomScaleNormal="100" zoomScaleSheetLayoutView="100" workbookViewId="0">
      <selection activeCell="D42" sqref="D42"/>
    </sheetView>
  </sheetViews>
  <sheetFormatPr baseColWidth="10" defaultRowHeight="12.75" x14ac:dyDescent="0.2"/>
  <cols>
    <col min="1" max="1" width="11.42578125" style="54" customWidth="1"/>
    <col min="2" max="2" width="98.28515625" style="54" customWidth="1"/>
    <col min="3" max="3" width="10" style="54" customWidth="1"/>
    <col min="4" max="4" width="15.42578125" style="57" customWidth="1"/>
    <col min="5" max="5" width="15" hidden="1" customWidth="1"/>
    <col min="6" max="6" width="17.42578125" hidden="1" customWidth="1"/>
    <col min="7" max="7" width="19.42578125" style="604" hidden="1" customWidth="1"/>
    <col min="8" max="8" width="14.140625" hidden="1" customWidth="1"/>
    <col min="9" max="9" width="14.28515625" hidden="1" customWidth="1"/>
    <col min="10" max="10" width="13.28515625" hidden="1" customWidth="1"/>
    <col min="11" max="11" width="19.28515625" hidden="1" customWidth="1"/>
    <col min="12" max="12" width="14.140625" hidden="1" customWidth="1"/>
    <col min="13" max="13" width="11.42578125" hidden="1" customWidth="1"/>
    <col min="14" max="14" width="15" hidden="1" customWidth="1"/>
    <col min="15" max="19" width="11.42578125" hidden="1" customWidth="1"/>
    <col min="20" max="20" width="16.140625" hidden="1" customWidth="1"/>
    <col min="21" max="34" width="11.42578125" hidden="1" customWidth="1"/>
    <col min="35" max="35" width="12.5703125" hidden="1" customWidth="1"/>
    <col min="36" max="36" width="12.140625" hidden="1" customWidth="1"/>
    <col min="37" max="39" width="11.42578125" hidden="1" customWidth="1"/>
    <col min="40" max="40" width="12.140625" hidden="1" customWidth="1"/>
    <col min="41" max="42" width="11.42578125" hidden="1" customWidth="1"/>
    <col min="43" max="43" width="0" hidden="1" customWidth="1"/>
    <col min="44" max="44" width="13.28515625" hidden="1" customWidth="1"/>
    <col min="45" max="47" width="0" hidden="1" customWidth="1"/>
  </cols>
  <sheetData>
    <row r="1" spans="1:49" ht="13.5" thickBot="1" x14ac:dyDescent="0.25"/>
    <row r="2" spans="1:49" ht="62.25" customHeight="1" thickBot="1" x14ac:dyDescent="0.25">
      <c r="A2" s="817" t="str">
        <f>+'Ingeniero y obra'!B5</f>
        <v>"REALIZAR OBRAS DE MANTENIMIENTO A LAS SEDES DONDE FUNCIONA LA DIRECCION REGIONAL Y DEL CENTRO DE LA INDUSTRIA, LA EMPRESA Y LOS SERVICIOS DEL SENA REGIONAL HUILA "</v>
      </c>
      <c r="B2" s="819"/>
      <c r="C2" s="817"/>
      <c r="D2" s="819"/>
      <c r="AR2">
        <f>(720*3)+50</f>
        <v>2210</v>
      </c>
    </row>
    <row r="3" spans="1:49" ht="20.25" x14ac:dyDescent="0.2">
      <c r="A3" s="811" t="s">
        <v>31</v>
      </c>
      <c r="B3" s="812"/>
      <c r="C3" s="812"/>
      <c r="D3" s="813"/>
    </row>
    <row r="4" spans="1:49" ht="13.5" thickBot="1" x14ac:dyDescent="0.25">
      <c r="A4" s="814"/>
      <c r="B4" s="815"/>
      <c r="C4" s="815"/>
      <c r="D4" s="816"/>
      <c r="G4" s="1058" t="s">
        <v>506</v>
      </c>
      <c r="AI4" s="198" t="s">
        <v>328</v>
      </c>
    </row>
    <row r="5" spans="1:49" ht="13.5" thickBot="1" x14ac:dyDescent="0.25">
      <c r="A5" s="39" t="s">
        <v>32</v>
      </c>
      <c r="B5" s="40" t="s">
        <v>33</v>
      </c>
      <c r="C5" s="41" t="s">
        <v>0</v>
      </c>
      <c r="D5" s="42" t="s">
        <v>34</v>
      </c>
      <c r="E5" s="92" t="s">
        <v>210</v>
      </c>
      <c r="F5" t="s">
        <v>214</v>
      </c>
      <c r="G5" s="1058"/>
      <c r="AI5" s="199">
        <v>0.03</v>
      </c>
      <c r="AQ5" t="s">
        <v>512</v>
      </c>
    </row>
    <row r="6" spans="1:49" ht="13.5" thickBot="1" x14ac:dyDescent="0.25">
      <c r="A6" s="43">
        <v>1</v>
      </c>
      <c r="B6" s="44" t="s">
        <v>35</v>
      </c>
      <c r="C6" s="45"/>
      <c r="D6" s="46"/>
      <c r="G6" s="1058"/>
    </row>
    <row r="7" spans="1:49" s="201" customFormat="1" x14ac:dyDescent="0.2">
      <c r="A7" s="189">
        <v>1.2</v>
      </c>
      <c r="B7" s="190" t="s">
        <v>37</v>
      </c>
      <c r="C7" s="191" t="s">
        <v>36</v>
      </c>
      <c r="D7" s="446">
        <v>6800</v>
      </c>
      <c r="E7" s="431">
        <v>3997</v>
      </c>
      <c r="G7" s="605">
        <f>+(19000/(0.56*6))*1.19</f>
        <v>6729.1666666666661</v>
      </c>
      <c r="AJ7" s="201">
        <v>2800</v>
      </c>
      <c r="AQ7" s="576"/>
    </row>
    <row r="8" spans="1:49" s="471" customFormat="1" x14ac:dyDescent="0.2">
      <c r="A8" s="432">
        <v>1.5</v>
      </c>
      <c r="B8" s="433" t="s">
        <v>40</v>
      </c>
      <c r="C8" s="434" t="s">
        <v>36</v>
      </c>
      <c r="D8" s="460">
        <f t="shared" ref="D8:D15" si="0">+AJ8*(1+$AI$5)</f>
        <v>7725</v>
      </c>
      <c r="G8" s="605">
        <v>7600</v>
      </c>
      <c r="AJ8" s="471">
        <v>7500</v>
      </c>
    </row>
    <row r="9" spans="1:49" s="201" customFormat="1" x14ac:dyDescent="0.2">
      <c r="A9" s="189">
        <v>1.6</v>
      </c>
      <c r="B9" s="190" t="s">
        <v>41</v>
      </c>
      <c r="C9" s="191" t="s">
        <v>36</v>
      </c>
      <c r="D9" s="446">
        <v>5500</v>
      </c>
      <c r="G9" s="605">
        <v>5500</v>
      </c>
      <c r="AJ9" s="201">
        <v>4500</v>
      </c>
    </row>
    <row r="10" spans="1:49" s="471" customFormat="1" x14ac:dyDescent="0.2">
      <c r="A10" s="432">
        <v>1.7</v>
      </c>
      <c r="B10" s="433" t="s">
        <v>42</v>
      </c>
      <c r="C10" s="434" t="s">
        <v>36</v>
      </c>
      <c r="D10" s="460">
        <v>6500</v>
      </c>
      <c r="E10" s="409">
        <v>3800</v>
      </c>
      <c r="F10" s="471" t="s">
        <v>278</v>
      </c>
      <c r="G10" s="605">
        <v>6300</v>
      </c>
      <c r="AJ10" s="471">
        <v>6600</v>
      </c>
    </row>
    <row r="11" spans="1:49" s="201" customFormat="1" x14ac:dyDescent="0.2">
      <c r="A11" s="189">
        <v>1.1499999999999999</v>
      </c>
      <c r="B11" s="190" t="s">
        <v>697</v>
      </c>
      <c r="C11" s="191" t="s">
        <v>38</v>
      </c>
      <c r="D11" s="446">
        <v>11000</v>
      </c>
      <c r="G11" s="605">
        <f>111000/6</f>
        <v>18500</v>
      </c>
      <c r="AJ11" s="201">
        <v>6800</v>
      </c>
    </row>
    <row r="12" spans="1:49" s="201" customFormat="1" x14ac:dyDescent="0.2">
      <c r="A12" s="189" t="s">
        <v>44</v>
      </c>
      <c r="B12" s="190" t="s">
        <v>702</v>
      </c>
      <c r="C12" s="191" t="s">
        <v>38</v>
      </c>
      <c r="D12" s="446">
        <v>35000</v>
      </c>
      <c r="G12" s="605">
        <f>135000/6</f>
        <v>22500</v>
      </c>
      <c r="AJ12" s="201">
        <v>8200</v>
      </c>
      <c r="AW12" s="201">
        <f>140/6</f>
        <v>23.333333333333332</v>
      </c>
    </row>
    <row r="13" spans="1:49" s="201" customFormat="1" ht="25.5" x14ac:dyDescent="0.2">
      <c r="A13" s="189" t="s">
        <v>225</v>
      </c>
      <c r="B13" s="190" t="s">
        <v>453</v>
      </c>
      <c r="C13" s="191" t="s">
        <v>0</v>
      </c>
      <c r="D13" s="446">
        <v>380000</v>
      </c>
      <c r="F13" s="201">
        <v>40</v>
      </c>
      <c r="G13" s="606">
        <v>380000</v>
      </c>
      <c r="AJ13" s="201">
        <v>360000</v>
      </c>
    </row>
    <row r="14" spans="1:49" s="201" customFormat="1" x14ac:dyDescent="0.2">
      <c r="A14" s="435">
        <v>1331</v>
      </c>
      <c r="B14" s="190" t="s">
        <v>284</v>
      </c>
      <c r="C14" s="191" t="s">
        <v>0</v>
      </c>
      <c r="D14" s="446">
        <f t="shared" si="0"/>
        <v>978500</v>
      </c>
      <c r="G14" s="607"/>
      <c r="AJ14" s="201">
        <v>950000</v>
      </c>
    </row>
    <row r="15" spans="1:49" s="201" customFormat="1" x14ac:dyDescent="0.2">
      <c r="A15" s="435">
        <v>1332</v>
      </c>
      <c r="B15" s="190" t="s">
        <v>285</v>
      </c>
      <c r="C15" s="191" t="s">
        <v>0</v>
      </c>
      <c r="D15" s="446">
        <f t="shared" si="0"/>
        <v>203940</v>
      </c>
      <c r="G15" s="607"/>
      <c r="AJ15" s="201">
        <v>198000</v>
      </c>
    </row>
    <row r="16" spans="1:49" s="201" customFormat="1" x14ac:dyDescent="0.2">
      <c r="A16" s="542">
        <v>1361</v>
      </c>
      <c r="B16" s="433" t="s">
        <v>298</v>
      </c>
      <c r="C16" s="434" t="s">
        <v>0</v>
      </c>
      <c r="D16" s="460">
        <v>197900</v>
      </c>
      <c r="G16" s="607"/>
      <c r="AJ16" s="201">
        <v>122400</v>
      </c>
    </row>
    <row r="17" spans="1:49" s="471" customFormat="1" x14ac:dyDescent="0.2">
      <c r="A17" s="432" t="s">
        <v>46</v>
      </c>
      <c r="B17" s="433" t="s">
        <v>327</v>
      </c>
      <c r="C17" s="434" t="s">
        <v>0</v>
      </c>
      <c r="D17" s="601">
        <v>117800</v>
      </c>
      <c r="G17" s="605">
        <v>85000</v>
      </c>
      <c r="AJ17" s="471">
        <v>190000</v>
      </c>
    </row>
    <row r="18" spans="1:49" s="471" customFormat="1" x14ac:dyDescent="0.2">
      <c r="A18" s="432" t="s">
        <v>277</v>
      </c>
      <c r="B18" s="433" t="s">
        <v>644</v>
      </c>
      <c r="C18" s="434" t="s">
        <v>1</v>
      </c>
      <c r="D18" s="460">
        <f>145000/(6*2.33)</f>
        <v>10371.959942775393</v>
      </c>
      <c r="G18" s="605">
        <f>155000/29.3</f>
        <v>5290.1023890784982</v>
      </c>
      <c r="AJ18" s="471">
        <v>6050</v>
      </c>
      <c r="AR18" s="471">
        <f>6*2.35</f>
        <v>14.100000000000001</v>
      </c>
      <c r="AW18" s="471">
        <f>309400/(6*2.35)</f>
        <v>21943.262411347514</v>
      </c>
    </row>
    <row r="19" spans="1:49" s="471" customFormat="1" x14ac:dyDescent="0.2">
      <c r="A19" s="432" t="s">
        <v>642</v>
      </c>
      <c r="B19" s="433" t="s">
        <v>641</v>
      </c>
      <c r="C19" s="434" t="s">
        <v>1</v>
      </c>
      <c r="D19" s="460">
        <v>22000</v>
      </c>
      <c r="G19" s="605">
        <f>155000/29.3</f>
        <v>5290.1023890784982</v>
      </c>
      <c r="AJ19" s="471">
        <v>6050</v>
      </c>
      <c r="AR19" s="471">
        <f>6*2.35</f>
        <v>14.100000000000001</v>
      </c>
    </row>
    <row r="20" spans="1:49" s="201" customFormat="1" x14ac:dyDescent="0.2">
      <c r="A20" s="189" t="s">
        <v>230</v>
      </c>
      <c r="B20" s="190" t="s">
        <v>229</v>
      </c>
      <c r="C20" s="191" t="s">
        <v>38</v>
      </c>
      <c r="D20" s="446">
        <v>9700</v>
      </c>
      <c r="G20" s="605">
        <f>58000/6</f>
        <v>9666.6666666666661</v>
      </c>
      <c r="AJ20" s="471">
        <v>5793</v>
      </c>
      <c r="AN20" s="471"/>
    </row>
    <row r="21" spans="1:49" s="201" customFormat="1" x14ac:dyDescent="0.2">
      <c r="A21" s="189" t="s">
        <v>476</v>
      </c>
      <c r="B21" s="190" t="s">
        <v>477</v>
      </c>
      <c r="C21" s="191" t="s">
        <v>38</v>
      </c>
      <c r="D21" s="446">
        <f>75000/6</f>
        <v>12500</v>
      </c>
      <c r="G21" s="605">
        <f>75000/6</f>
        <v>12500</v>
      </c>
    </row>
    <row r="22" spans="1:49" s="471" customFormat="1" x14ac:dyDescent="0.2">
      <c r="A22" s="432">
        <v>1.66</v>
      </c>
      <c r="B22" s="433" t="s">
        <v>20</v>
      </c>
      <c r="C22" s="434" t="s">
        <v>2</v>
      </c>
      <c r="D22" s="601">
        <f t="shared" ref="D22" si="1">+AJ22*(1+$AI$5)</f>
        <v>5407.5</v>
      </c>
      <c r="G22" s="605">
        <v>2400</v>
      </c>
      <c r="AJ22" s="471">
        <v>5250</v>
      </c>
    </row>
    <row r="23" spans="1:49" s="201" customFormat="1" x14ac:dyDescent="0.2">
      <c r="A23" s="189" t="s">
        <v>47</v>
      </c>
      <c r="B23" s="190" t="s">
        <v>701</v>
      </c>
      <c r="C23" s="191" t="s">
        <v>36</v>
      </c>
      <c r="D23" s="602">
        <v>27000</v>
      </c>
      <c r="G23" s="605">
        <v>9600</v>
      </c>
      <c r="AJ23" s="201">
        <v>15600</v>
      </c>
      <c r="AQ23" s="201">
        <v>16068</v>
      </c>
      <c r="AR23" s="583"/>
    </row>
    <row r="24" spans="1:49" s="201" customFormat="1" x14ac:dyDescent="0.2">
      <c r="A24" s="189" t="s">
        <v>471</v>
      </c>
      <c r="B24" s="190" t="s">
        <v>472</v>
      </c>
      <c r="C24" s="191" t="s">
        <v>0</v>
      </c>
      <c r="D24" s="446">
        <v>3250</v>
      </c>
      <c r="G24" s="605">
        <v>1500</v>
      </c>
    </row>
    <row r="25" spans="1:49" s="201" customFormat="1" ht="19.5" customHeight="1" x14ac:dyDescent="0.2">
      <c r="A25" s="189" t="s">
        <v>466</v>
      </c>
      <c r="B25" s="190" t="s">
        <v>468</v>
      </c>
      <c r="C25" s="191" t="s">
        <v>38</v>
      </c>
      <c r="D25" s="446">
        <v>66550</v>
      </c>
      <c r="E25" s="201">
        <f>+D25*6</f>
        <v>399300</v>
      </c>
      <c r="G25" s="607"/>
    </row>
    <row r="26" spans="1:49" s="201" customFormat="1" ht="19.5" customHeight="1" x14ac:dyDescent="0.2">
      <c r="A26" s="189" t="s">
        <v>467</v>
      </c>
      <c r="B26" s="190" t="s">
        <v>473</v>
      </c>
      <c r="C26" s="191" t="s">
        <v>38</v>
      </c>
      <c r="D26" s="446">
        <v>21960</v>
      </c>
      <c r="G26" s="607"/>
    </row>
    <row r="27" spans="1:49" s="201" customFormat="1" x14ac:dyDescent="0.2">
      <c r="A27" s="189" t="s">
        <v>49</v>
      </c>
      <c r="B27" s="190" t="s">
        <v>48</v>
      </c>
      <c r="C27" s="191" t="s">
        <v>36</v>
      </c>
      <c r="D27" s="446">
        <v>5500</v>
      </c>
      <c r="E27" s="431">
        <v>2238</v>
      </c>
      <c r="G27" s="605">
        <f>+(13000/(0.56*6))*1.19</f>
        <v>4604.1666666666661</v>
      </c>
      <c r="AJ27" s="201">
        <v>1800</v>
      </c>
      <c r="AL27" s="201">
        <f>19500/6</f>
        <v>3250</v>
      </c>
    </row>
    <row r="28" spans="1:49" s="201" customFormat="1" x14ac:dyDescent="0.2">
      <c r="A28" s="432" t="s">
        <v>452</v>
      </c>
      <c r="B28" s="433" t="s">
        <v>507</v>
      </c>
      <c r="C28" s="434" t="s">
        <v>36</v>
      </c>
      <c r="D28" s="460">
        <v>4855</v>
      </c>
      <c r="G28" s="608">
        <f>+(26900/(0.99*6))*1.19</f>
        <v>5389.0572390572388</v>
      </c>
    </row>
    <row r="29" spans="1:49" s="201" customFormat="1" x14ac:dyDescent="0.2">
      <c r="A29" s="432" t="s">
        <v>614</v>
      </c>
      <c r="B29" s="637" t="s">
        <v>615</v>
      </c>
      <c r="C29" s="191" t="s">
        <v>0</v>
      </c>
      <c r="D29" s="446">
        <v>415000</v>
      </c>
      <c r="G29" s="605"/>
    </row>
    <row r="30" spans="1:49" s="201" customFormat="1" x14ac:dyDescent="0.2">
      <c r="A30" s="432" t="s">
        <v>616</v>
      </c>
      <c r="B30" s="190" t="s">
        <v>617</v>
      </c>
      <c r="C30" s="191" t="s">
        <v>0</v>
      </c>
      <c r="D30" s="446">
        <v>350</v>
      </c>
      <c r="E30" s="431">
        <v>2238</v>
      </c>
      <c r="G30" s="605">
        <f>+(13000/(0.56*6))*1.19</f>
        <v>4604.1666666666661</v>
      </c>
      <c r="AJ30" s="201">
        <v>1800</v>
      </c>
      <c r="AL30" s="201">
        <f>19500/6</f>
        <v>3250</v>
      </c>
    </row>
    <row r="31" spans="1:49" s="201" customFormat="1" x14ac:dyDescent="0.2">
      <c r="A31" s="432" t="s">
        <v>622</v>
      </c>
      <c r="B31" s="190" t="s">
        <v>621</v>
      </c>
      <c r="C31" s="191" t="s">
        <v>0</v>
      </c>
      <c r="D31" s="639">
        <v>195000</v>
      </c>
      <c r="E31" s="481"/>
      <c r="G31" s="605"/>
    </row>
    <row r="32" spans="1:49" s="201" customFormat="1" x14ac:dyDescent="0.2">
      <c r="A32" s="432" t="s">
        <v>623</v>
      </c>
      <c r="B32" s="637" t="s">
        <v>624</v>
      </c>
      <c r="C32" s="638" t="s">
        <v>0</v>
      </c>
      <c r="D32" s="640">
        <v>95000</v>
      </c>
      <c r="G32" s="605"/>
    </row>
    <row r="33" spans="1:38" s="201" customFormat="1" x14ac:dyDescent="0.2">
      <c r="A33" s="432" t="s">
        <v>646</v>
      </c>
      <c r="B33" s="637" t="s">
        <v>645</v>
      </c>
      <c r="C33" s="638" t="s">
        <v>0</v>
      </c>
      <c r="D33" s="640">
        <v>145000</v>
      </c>
      <c r="G33" s="605"/>
    </row>
    <row r="34" spans="1:38" s="201" customFormat="1" x14ac:dyDescent="0.2">
      <c r="A34" s="432" t="s">
        <v>625</v>
      </c>
      <c r="B34" s="637" t="s">
        <v>679</v>
      </c>
      <c r="C34" s="512" t="s">
        <v>626</v>
      </c>
      <c r="D34" s="647">
        <v>95000</v>
      </c>
      <c r="G34" s="605"/>
    </row>
    <row r="35" spans="1:38" s="201" customFormat="1" x14ac:dyDescent="0.2">
      <c r="A35" s="432" t="s">
        <v>647</v>
      </c>
      <c r="B35" s="637" t="s">
        <v>648</v>
      </c>
      <c r="C35" s="512" t="s">
        <v>38</v>
      </c>
      <c r="D35" s="647">
        <v>11500</v>
      </c>
      <c r="G35" s="605"/>
    </row>
    <row r="36" spans="1:38" s="201" customFormat="1" x14ac:dyDescent="0.2">
      <c r="A36" s="432" t="s">
        <v>672</v>
      </c>
      <c r="B36" s="637" t="s">
        <v>671</v>
      </c>
      <c r="C36" s="512" t="s">
        <v>36</v>
      </c>
      <c r="D36" s="647">
        <v>3000</v>
      </c>
      <c r="G36" s="605"/>
    </row>
    <row r="37" spans="1:38" s="201" customFormat="1" x14ac:dyDescent="0.2">
      <c r="A37" s="432" t="s">
        <v>673</v>
      </c>
      <c r="B37" s="637" t="s">
        <v>677</v>
      </c>
      <c r="C37" s="512" t="s">
        <v>36</v>
      </c>
      <c r="D37" s="647">
        <v>3000</v>
      </c>
      <c r="G37" s="605"/>
    </row>
    <row r="38" spans="1:38" s="201" customFormat="1" x14ac:dyDescent="0.2">
      <c r="A38" s="432" t="s">
        <v>682</v>
      </c>
      <c r="B38" s="637" t="s">
        <v>681</v>
      </c>
      <c r="C38" s="512" t="s">
        <v>626</v>
      </c>
      <c r="D38" s="647">
        <v>39000</v>
      </c>
      <c r="G38" s="605"/>
    </row>
    <row r="39" spans="1:38" s="201" customFormat="1" x14ac:dyDescent="0.2">
      <c r="A39" s="432" t="s">
        <v>685</v>
      </c>
      <c r="B39" s="637" t="s">
        <v>686</v>
      </c>
      <c r="C39" s="512" t="s">
        <v>0</v>
      </c>
      <c r="D39" s="647">
        <v>65000</v>
      </c>
      <c r="G39" s="605"/>
    </row>
    <row r="40" spans="1:38" s="201" customFormat="1" x14ac:dyDescent="0.2">
      <c r="A40" s="432" t="s">
        <v>700</v>
      </c>
      <c r="B40" s="190" t="s">
        <v>716</v>
      </c>
      <c r="C40" s="191" t="s">
        <v>38</v>
      </c>
      <c r="D40" s="446">
        <v>18000</v>
      </c>
      <c r="E40" s="431">
        <v>2238</v>
      </c>
      <c r="G40" s="605">
        <f>+(13000/(0.56*6))*1.19</f>
        <v>4604.1666666666661</v>
      </c>
      <c r="AJ40" s="201">
        <v>1800</v>
      </c>
      <c r="AL40" s="201">
        <f>19500/6</f>
        <v>3250</v>
      </c>
    </row>
    <row r="41" spans="1:38" s="201" customFormat="1" x14ac:dyDescent="0.2">
      <c r="A41" s="432" t="s">
        <v>704</v>
      </c>
      <c r="B41" s="190" t="s">
        <v>705</v>
      </c>
      <c r="C41" s="191" t="s">
        <v>1</v>
      </c>
      <c r="D41" s="446">
        <v>52000</v>
      </c>
      <c r="E41" s="431"/>
      <c r="G41" s="605"/>
    </row>
    <row r="42" spans="1:38" s="201" customFormat="1" x14ac:dyDescent="0.2">
      <c r="A42" s="432" t="s">
        <v>706</v>
      </c>
      <c r="B42" s="190" t="s">
        <v>708</v>
      </c>
      <c r="C42" s="191" t="s">
        <v>38</v>
      </c>
      <c r="D42" s="446">
        <v>12500</v>
      </c>
      <c r="E42" s="431"/>
      <c r="G42" s="605"/>
    </row>
    <row r="43" spans="1:38" s="201" customFormat="1" x14ac:dyDescent="0.2">
      <c r="A43" s="432" t="s">
        <v>707</v>
      </c>
      <c r="B43" s="190" t="s">
        <v>709</v>
      </c>
      <c r="C43" s="191" t="s">
        <v>38</v>
      </c>
      <c r="D43" s="446">
        <v>12500</v>
      </c>
      <c r="E43" s="431"/>
      <c r="G43" s="605"/>
    </row>
    <row r="44" spans="1:38" s="201" customFormat="1" x14ac:dyDescent="0.2">
      <c r="A44" s="432" t="s">
        <v>711</v>
      </c>
      <c r="B44" s="190" t="s">
        <v>710</v>
      </c>
      <c r="C44" s="191" t="s">
        <v>0</v>
      </c>
      <c r="D44" s="446">
        <v>250</v>
      </c>
      <c r="E44" s="431"/>
      <c r="G44" s="605"/>
    </row>
    <row r="45" spans="1:38" s="201" customFormat="1" x14ac:dyDescent="0.2">
      <c r="A45" s="432" t="s">
        <v>713</v>
      </c>
      <c r="B45" s="190" t="s">
        <v>712</v>
      </c>
      <c r="C45" s="191" t="s">
        <v>38</v>
      </c>
      <c r="D45" s="446">
        <v>4500</v>
      </c>
      <c r="E45" s="431"/>
      <c r="G45" s="605"/>
    </row>
    <row r="46" spans="1:38" s="201" customFormat="1" x14ac:dyDescent="0.2">
      <c r="A46" s="432" t="s">
        <v>718</v>
      </c>
      <c r="B46" s="190" t="s">
        <v>720</v>
      </c>
      <c r="C46" s="191" t="s">
        <v>719</v>
      </c>
      <c r="D46" s="446">
        <v>55000</v>
      </c>
      <c r="E46" s="431"/>
      <c r="G46" s="605"/>
    </row>
    <row r="47" spans="1:38" s="201" customFormat="1" x14ac:dyDescent="0.2">
      <c r="A47" s="432" t="s">
        <v>724</v>
      </c>
      <c r="B47" s="190" t="s">
        <v>725</v>
      </c>
      <c r="C47" s="191" t="s">
        <v>0</v>
      </c>
      <c r="D47" s="446">
        <v>35000</v>
      </c>
      <c r="E47" s="431"/>
      <c r="G47" s="605"/>
    </row>
    <row r="48" spans="1:38" s="201" customFormat="1" x14ac:dyDescent="0.2">
      <c r="A48" s="432" t="s">
        <v>727</v>
      </c>
      <c r="B48" s="190" t="s">
        <v>726</v>
      </c>
      <c r="C48" s="191" t="s">
        <v>0</v>
      </c>
      <c r="D48" s="446">
        <v>3000</v>
      </c>
      <c r="E48" s="431"/>
      <c r="G48" s="605"/>
    </row>
    <row r="49" spans="1:50" s="201" customFormat="1" x14ac:dyDescent="0.2">
      <c r="A49" s="432" t="s">
        <v>728</v>
      </c>
      <c r="B49" s="190" t="s">
        <v>729</v>
      </c>
      <c r="C49" s="191" t="s">
        <v>0</v>
      </c>
      <c r="D49" s="446">
        <f>10396.5-246.732814499992</f>
        <v>10149.767185500008</v>
      </c>
      <c r="E49" s="431"/>
      <c r="G49" s="605"/>
    </row>
    <row r="50" spans="1:50" s="201" customFormat="1" x14ac:dyDescent="0.2">
      <c r="A50" s="432" t="s">
        <v>730</v>
      </c>
      <c r="B50" s="190" t="s">
        <v>731</v>
      </c>
      <c r="C50" s="191" t="s">
        <v>732</v>
      </c>
      <c r="D50" s="446">
        <v>5500</v>
      </c>
      <c r="E50" s="431"/>
      <c r="G50" s="605"/>
    </row>
    <row r="51" spans="1:50" s="201" customFormat="1" x14ac:dyDescent="0.2">
      <c r="A51" s="432" t="s">
        <v>734</v>
      </c>
      <c r="B51" s="190" t="s">
        <v>733</v>
      </c>
      <c r="C51" s="191" t="s">
        <v>0</v>
      </c>
      <c r="D51" s="446">
        <v>200</v>
      </c>
      <c r="E51" s="431">
        <v>2238</v>
      </c>
      <c r="G51" s="605">
        <f>+(13000/(0.56*6))*1.19</f>
        <v>4604.1666666666661</v>
      </c>
      <c r="AJ51" s="201">
        <v>1800</v>
      </c>
      <c r="AL51" s="201">
        <f>19500/6</f>
        <v>3250</v>
      </c>
    </row>
    <row r="52" spans="1:50" s="201" customFormat="1" x14ac:dyDescent="0.2">
      <c r="A52" s="432" t="s">
        <v>736</v>
      </c>
      <c r="B52" s="190" t="s">
        <v>735</v>
      </c>
      <c r="C52" s="191" t="s">
        <v>0</v>
      </c>
      <c r="D52" s="446">
        <v>32000</v>
      </c>
      <c r="E52" s="431"/>
      <c r="G52" s="605"/>
    </row>
    <row r="53" spans="1:50" s="201" customFormat="1" ht="13.5" thickBot="1" x14ac:dyDescent="0.25">
      <c r="A53" s="189"/>
      <c r="B53" s="190"/>
      <c r="C53" s="191"/>
      <c r="D53" s="446"/>
      <c r="E53" s="431">
        <v>2238</v>
      </c>
      <c r="G53" s="605">
        <f>+(13000/(0.56*6))*1.19</f>
        <v>4604.1666666666661</v>
      </c>
      <c r="AJ53" s="201">
        <v>1800</v>
      </c>
      <c r="AL53" s="201">
        <f>19500/6</f>
        <v>3250</v>
      </c>
    </row>
    <row r="54" spans="1:50" s="201" customFormat="1" ht="13.5" thickBot="1" x14ac:dyDescent="0.25">
      <c r="A54" s="436"/>
      <c r="B54" s="437"/>
      <c r="C54" s="438"/>
      <c r="D54" s="439"/>
      <c r="G54" s="605"/>
    </row>
    <row r="55" spans="1:50" s="201" customFormat="1" ht="13.5" thickBot="1" x14ac:dyDescent="0.25">
      <c r="A55" s="452">
        <v>2</v>
      </c>
      <c r="B55" s="516" t="s">
        <v>50</v>
      </c>
      <c r="C55" s="517"/>
      <c r="D55" s="518"/>
      <c r="G55" s="605"/>
    </row>
    <row r="56" spans="1:50" s="471" customFormat="1" ht="13.5" customHeight="1" x14ac:dyDescent="0.2">
      <c r="A56" s="474">
        <v>2.1</v>
      </c>
      <c r="B56" s="475" t="s">
        <v>52</v>
      </c>
      <c r="C56" s="476" t="s">
        <v>53</v>
      </c>
      <c r="D56" s="460">
        <f>+AJ56*(1+$AI$5)</f>
        <v>61491</v>
      </c>
      <c r="E56" s="477">
        <v>35000</v>
      </c>
      <c r="G56" s="605">
        <f>280000/6</f>
        <v>46666.666666666664</v>
      </c>
      <c r="AJ56" s="471">
        <v>59700</v>
      </c>
    </row>
    <row r="57" spans="1:50" s="201" customFormat="1" x14ac:dyDescent="0.2">
      <c r="A57" s="478" t="s">
        <v>254</v>
      </c>
      <c r="B57" s="163" t="s">
        <v>255</v>
      </c>
      <c r="C57" s="479" t="s">
        <v>3</v>
      </c>
      <c r="D57" s="446">
        <f t="shared" ref="D57:D66" si="2">+AJ57*(1+$AI$5)</f>
        <v>9270</v>
      </c>
      <c r="G57" s="605">
        <v>8900</v>
      </c>
      <c r="AJ57" s="201">
        <v>9000</v>
      </c>
    </row>
    <row r="58" spans="1:50" s="201" customFormat="1" x14ac:dyDescent="0.2">
      <c r="A58" s="478">
        <v>2.4</v>
      </c>
      <c r="B58" s="163" t="s">
        <v>57</v>
      </c>
      <c r="C58" s="479" t="s">
        <v>53</v>
      </c>
      <c r="D58" s="446">
        <f t="shared" si="2"/>
        <v>49440</v>
      </c>
      <c r="E58" s="446">
        <v>35000</v>
      </c>
      <c r="F58" s="480" t="s">
        <v>219</v>
      </c>
      <c r="G58" s="605">
        <f>240000/6</f>
        <v>40000</v>
      </c>
      <c r="AJ58" s="201">
        <v>48000</v>
      </c>
    </row>
    <row r="59" spans="1:50" s="201" customFormat="1" x14ac:dyDescent="0.2">
      <c r="A59" s="478" t="s">
        <v>280</v>
      </c>
      <c r="B59" s="163" t="s">
        <v>281</v>
      </c>
      <c r="C59" s="479" t="s">
        <v>53</v>
      </c>
      <c r="D59" s="446">
        <f t="shared" si="2"/>
        <v>49440</v>
      </c>
      <c r="E59" s="481"/>
      <c r="F59" s="480"/>
      <c r="G59" s="605">
        <f>240000/6</f>
        <v>40000</v>
      </c>
      <c r="AJ59" s="201">
        <v>48000</v>
      </c>
    </row>
    <row r="60" spans="1:50" s="471" customFormat="1" x14ac:dyDescent="0.2">
      <c r="A60" s="482">
        <v>2.8</v>
      </c>
      <c r="B60" s="443" t="s">
        <v>59</v>
      </c>
      <c r="C60" s="483" t="s">
        <v>36</v>
      </c>
      <c r="D60" s="460">
        <f t="shared" si="2"/>
        <v>1442</v>
      </c>
      <c r="G60" s="605">
        <f>15000/25</f>
        <v>600</v>
      </c>
      <c r="AJ60" s="471">
        <v>1400</v>
      </c>
      <c r="AW60" s="471">
        <f>560*50</f>
        <v>28000</v>
      </c>
      <c r="AX60" s="471">
        <f>32000/50</f>
        <v>640</v>
      </c>
    </row>
    <row r="61" spans="1:50" s="201" customFormat="1" x14ac:dyDescent="0.2">
      <c r="A61" s="484">
        <v>2.12</v>
      </c>
      <c r="B61" s="163" t="s">
        <v>304</v>
      </c>
      <c r="C61" s="479" t="s">
        <v>36</v>
      </c>
      <c r="D61" s="446">
        <v>560</v>
      </c>
      <c r="G61" s="605">
        <f>26000/50</f>
        <v>520</v>
      </c>
      <c r="AJ61" s="201">
        <v>590</v>
      </c>
    </row>
    <row r="62" spans="1:50" s="201" customFormat="1" ht="24" customHeight="1" x14ac:dyDescent="0.2">
      <c r="A62" s="478" t="s">
        <v>325</v>
      </c>
      <c r="B62" s="163" t="s">
        <v>451</v>
      </c>
      <c r="C62" s="479" t="s">
        <v>1</v>
      </c>
      <c r="D62" s="446">
        <v>36780</v>
      </c>
      <c r="G62" s="605">
        <v>35000</v>
      </c>
      <c r="AJ62" s="201">
        <v>55000</v>
      </c>
      <c r="AX62" s="201">
        <f>28000/50</f>
        <v>560</v>
      </c>
    </row>
    <row r="63" spans="1:50" s="201" customFormat="1" x14ac:dyDescent="0.2">
      <c r="A63" s="478" t="s">
        <v>226</v>
      </c>
      <c r="B63" s="163" t="s">
        <v>61</v>
      </c>
      <c r="C63" s="479" t="s">
        <v>3</v>
      </c>
      <c r="D63" s="446">
        <v>18500</v>
      </c>
      <c r="G63" s="605">
        <v>18500</v>
      </c>
      <c r="AJ63" s="201">
        <v>9365</v>
      </c>
    </row>
    <row r="64" spans="1:50" s="201" customFormat="1" x14ac:dyDescent="0.2">
      <c r="A64" s="478" t="s">
        <v>62</v>
      </c>
      <c r="B64" s="163" t="s">
        <v>63</v>
      </c>
      <c r="C64" s="479" t="s">
        <v>53</v>
      </c>
      <c r="D64" s="446">
        <v>72450</v>
      </c>
      <c r="G64" s="605">
        <v>68000</v>
      </c>
      <c r="AJ64" s="201">
        <v>66000</v>
      </c>
    </row>
    <row r="65" spans="1:40" s="201" customFormat="1" x14ac:dyDescent="0.2">
      <c r="A65" s="484">
        <v>2.2599999999999998</v>
      </c>
      <c r="B65" s="163" t="s">
        <v>64</v>
      </c>
      <c r="C65" s="479" t="s">
        <v>53</v>
      </c>
      <c r="D65" s="446">
        <f>+AJ65*(1+$AI$5)-5000</f>
        <v>97485</v>
      </c>
      <c r="G65" s="605">
        <v>95000</v>
      </c>
      <c r="AJ65" s="201">
        <v>99500</v>
      </c>
    </row>
    <row r="66" spans="1:40" s="471" customFormat="1" x14ac:dyDescent="0.2">
      <c r="A66" s="595" t="s">
        <v>253</v>
      </c>
      <c r="B66" s="443" t="s">
        <v>527</v>
      </c>
      <c r="C66" s="483" t="s">
        <v>53</v>
      </c>
      <c r="D66" s="460">
        <f t="shared" si="2"/>
        <v>77250</v>
      </c>
      <c r="G66" s="609"/>
      <c r="AJ66" s="471">
        <v>75000</v>
      </c>
    </row>
    <row r="67" spans="1:40" s="201" customFormat="1" x14ac:dyDescent="0.2">
      <c r="A67" s="478" t="s">
        <v>65</v>
      </c>
      <c r="B67" s="163" t="s">
        <v>66</v>
      </c>
      <c r="C67" s="479" t="s">
        <v>36</v>
      </c>
      <c r="D67" s="602">
        <f>+AJ67*(1+$AI$5)-250</f>
        <v>986</v>
      </c>
      <c r="G67" s="605">
        <f>9000/25</f>
        <v>360</v>
      </c>
      <c r="AJ67" s="201">
        <v>1200</v>
      </c>
    </row>
    <row r="68" spans="1:40" s="471" customFormat="1" x14ac:dyDescent="0.2">
      <c r="A68" s="482" t="s">
        <v>67</v>
      </c>
      <c r="B68" s="443" t="s">
        <v>68</v>
      </c>
      <c r="C68" s="483" t="s">
        <v>53</v>
      </c>
      <c r="D68" s="460">
        <v>89550</v>
      </c>
      <c r="G68" s="608">
        <v>90000</v>
      </c>
      <c r="AJ68" s="471">
        <v>85000</v>
      </c>
    </row>
    <row r="69" spans="1:40" s="201" customFormat="1" x14ac:dyDescent="0.2">
      <c r="A69" s="484" t="s">
        <v>231</v>
      </c>
      <c r="B69" s="163" t="s">
        <v>526</v>
      </c>
      <c r="C69" s="479" t="s">
        <v>53</v>
      </c>
      <c r="D69" s="446">
        <f t="shared" ref="D69" si="3">+AJ69*(1+$AI$5)</f>
        <v>47586.000000000007</v>
      </c>
      <c r="G69" s="506"/>
      <c r="K69" s="593"/>
      <c r="O69" s="594"/>
      <c r="AJ69" s="201">
        <v>46200.000000000007</v>
      </c>
    </row>
    <row r="70" spans="1:40" s="471" customFormat="1" x14ac:dyDescent="0.2">
      <c r="A70" s="485" t="s">
        <v>273</v>
      </c>
      <c r="B70" s="443" t="s">
        <v>274</v>
      </c>
      <c r="C70" s="483" t="s">
        <v>53</v>
      </c>
      <c r="D70" s="460">
        <v>36000</v>
      </c>
      <c r="E70" s="486"/>
      <c r="G70" s="608">
        <v>35000</v>
      </c>
      <c r="K70" s="487"/>
      <c r="O70" s="488"/>
      <c r="AJ70" s="471">
        <v>35000</v>
      </c>
    </row>
    <row r="71" spans="1:40" s="471" customFormat="1" ht="21.75" customHeight="1" thickBot="1" x14ac:dyDescent="0.25">
      <c r="A71" s="485" t="s">
        <v>267</v>
      </c>
      <c r="B71" s="443" t="s">
        <v>268</v>
      </c>
      <c r="C71" s="483" t="s">
        <v>53</v>
      </c>
      <c r="D71" s="460">
        <v>59500</v>
      </c>
      <c r="G71" s="605">
        <v>58000</v>
      </c>
      <c r="K71" s="489" t="s">
        <v>269</v>
      </c>
      <c r="L71" s="490"/>
      <c r="M71" s="490"/>
      <c r="N71" s="490"/>
      <c r="O71" s="491"/>
      <c r="AJ71" s="471">
        <v>60000</v>
      </c>
    </row>
    <row r="72" spans="1:40" s="201" customFormat="1" x14ac:dyDescent="0.2">
      <c r="A72" s="484">
        <v>2.4700000000000002</v>
      </c>
      <c r="B72" s="163" t="s">
        <v>69</v>
      </c>
      <c r="C72" s="479" t="s">
        <v>53</v>
      </c>
      <c r="D72" s="446">
        <v>78500</v>
      </c>
      <c r="E72" s="446">
        <v>55000</v>
      </c>
      <c r="G72" s="605">
        <f>450000/6</f>
        <v>75000</v>
      </c>
      <c r="AJ72" s="201">
        <v>39800</v>
      </c>
    </row>
    <row r="73" spans="1:40" s="201" customFormat="1" x14ac:dyDescent="0.2">
      <c r="A73" s="492">
        <v>2.4910000000000001</v>
      </c>
      <c r="B73" s="190" t="s">
        <v>457</v>
      </c>
      <c r="C73" s="165" t="s">
        <v>53</v>
      </c>
      <c r="D73" s="446">
        <v>669500</v>
      </c>
      <c r="G73" s="605">
        <v>450000</v>
      </c>
    </row>
    <row r="74" spans="1:40" s="201" customFormat="1" x14ac:dyDescent="0.2">
      <c r="A74" s="492">
        <v>2.5</v>
      </c>
      <c r="B74" s="190" t="s">
        <v>538</v>
      </c>
      <c r="C74" s="165" t="s">
        <v>1</v>
      </c>
      <c r="D74" s="446">
        <v>45000</v>
      </c>
      <c r="G74" s="605"/>
    </row>
    <row r="75" spans="1:40" s="201" customFormat="1" x14ac:dyDescent="0.2">
      <c r="A75" s="632">
        <v>2.5099999999999998</v>
      </c>
      <c r="B75" s="190" t="s">
        <v>539</v>
      </c>
      <c r="C75" s="638" t="s">
        <v>36</v>
      </c>
      <c r="D75" s="446">
        <v>2800</v>
      </c>
      <c r="G75" s="605"/>
    </row>
    <row r="76" spans="1:40" s="201" customFormat="1" ht="13.5" thickBot="1" x14ac:dyDescent="0.25">
      <c r="A76" s="492">
        <v>2.52</v>
      </c>
      <c r="B76" s="190" t="s">
        <v>619</v>
      </c>
      <c r="C76" s="479" t="s">
        <v>1</v>
      </c>
      <c r="D76" s="446">
        <v>42000</v>
      </c>
      <c r="G76" s="605"/>
    </row>
    <row r="77" spans="1:40" s="201" customFormat="1" ht="13.5" thickBot="1" x14ac:dyDescent="0.25">
      <c r="A77" s="436"/>
      <c r="B77" s="437"/>
      <c r="C77" s="438"/>
      <c r="D77" s="439"/>
      <c r="G77" s="605"/>
    </row>
    <row r="78" spans="1:40" s="201" customFormat="1" ht="13.5" thickBot="1" x14ac:dyDescent="0.25">
      <c r="A78" s="452">
        <v>3</v>
      </c>
      <c r="B78" s="516" t="s">
        <v>70</v>
      </c>
      <c r="C78" s="517"/>
      <c r="D78" s="518"/>
      <c r="G78" s="610"/>
    </row>
    <row r="79" spans="1:40" s="201" customFormat="1" x14ac:dyDescent="0.2">
      <c r="A79" s="478" t="s">
        <v>71</v>
      </c>
      <c r="B79" s="163" t="s">
        <v>72</v>
      </c>
      <c r="C79" s="479" t="s">
        <v>0</v>
      </c>
      <c r="D79" s="446">
        <v>960</v>
      </c>
      <c r="G79" s="610">
        <v>900</v>
      </c>
      <c r="AJ79" s="201">
        <f t="shared" ref="AJ79:AJ122" si="4">ROUND((AN79*$AM$79),0)</f>
        <v>653</v>
      </c>
      <c r="AM79" s="201">
        <v>1.45</v>
      </c>
      <c r="AN79" s="201">
        <f>450</f>
        <v>450</v>
      </c>
    </row>
    <row r="80" spans="1:40" s="201" customFormat="1" x14ac:dyDescent="0.2">
      <c r="A80" s="478" t="s">
        <v>73</v>
      </c>
      <c r="B80" s="163" t="s">
        <v>549</v>
      </c>
      <c r="C80" s="479" t="s">
        <v>0</v>
      </c>
      <c r="D80" s="446">
        <v>500</v>
      </c>
      <c r="G80" s="610"/>
    </row>
    <row r="81" spans="1:42" s="201" customFormat="1" x14ac:dyDescent="0.2">
      <c r="A81" s="478" t="s">
        <v>74</v>
      </c>
      <c r="B81" s="163" t="s">
        <v>75</v>
      </c>
      <c r="C81" s="479" t="s">
        <v>0</v>
      </c>
      <c r="D81" s="446">
        <f t="shared" ref="D81:D107" si="5">+(AJ81*(1+$AI$5))</f>
        <v>32857</v>
      </c>
      <c r="G81" s="603">
        <f>24085*1.19</f>
        <v>28661.149999999998</v>
      </c>
      <c r="AJ81" s="201">
        <f t="shared" si="4"/>
        <v>31900</v>
      </c>
      <c r="AN81" s="201">
        <f>22000</f>
        <v>22000</v>
      </c>
    </row>
    <row r="82" spans="1:42" s="201" customFormat="1" x14ac:dyDescent="0.2">
      <c r="A82" s="478" t="s">
        <v>76</v>
      </c>
      <c r="B82" s="163" t="s">
        <v>550</v>
      </c>
      <c r="C82" s="479" t="s">
        <v>0</v>
      </c>
      <c r="D82" s="446">
        <v>1500</v>
      </c>
      <c r="G82" s="603"/>
    </row>
    <row r="83" spans="1:42" s="201" customFormat="1" x14ac:dyDescent="0.2">
      <c r="A83" s="478" t="s">
        <v>555</v>
      </c>
      <c r="B83" s="163" t="s">
        <v>554</v>
      </c>
      <c r="C83" s="479" t="s">
        <v>0</v>
      </c>
      <c r="D83" s="446">
        <v>950</v>
      </c>
      <c r="G83" s="603"/>
    </row>
    <row r="84" spans="1:42" s="201" customFormat="1" x14ac:dyDescent="0.2">
      <c r="A84" s="478" t="s">
        <v>557</v>
      </c>
      <c r="B84" s="163" t="s">
        <v>556</v>
      </c>
      <c r="C84" s="479" t="s">
        <v>0</v>
      </c>
      <c r="D84" s="446">
        <v>850</v>
      </c>
      <c r="G84" s="603"/>
    </row>
    <row r="85" spans="1:42" s="201" customFormat="1" x14ac:dyDescent="0.2">
      <c r="A85" s="478" t="s">
        <v>558</v>
      </c>
      <c r="B85" s="163" t="s">
        <v>559</v>
      </c>
      <c r="C85" s="479" t="s">
        <v>0</v>
      </c>
      <c r="D85" s="446">
        <v>3500</v>
      </c>
      <c r="G85" s="603"/>
    </row>
    <row r="86" spans="1:42" s="201" customFormat="1" x14ac:dyDescent="0.2">
      <c r="A86" s="478" t="s">
        <v>560</v>
      </c>
      <c r="B86" s="163" t="s">
        <v>561</v>
      </c>
      <c r="C86" s="479" t="s">
        <v>0</v>
      </c>
      <c r="D86" s="446">
        <v>5000</v>
      </c>
      <c r="G86" s="603"/>
    </row>
    <row r="87" spans="1:42" s="201" customFormat="1" x14ac:dyDescent="0.2">
      <c r="A87" s="478" t="s">
        <v>552</v>
      </c>
      <c r="B87" s="636" t="s">
        <v>551</v>
      </c>
      <c r="C87" s="479" t="s">
        <v>0</v>
      </c>
      <c r="D87" s="446">
        <v>6500</v>
      </c>
      <c r="G87" s="603"/>
    </row>
    <row r="88" spans="1:42" s="201" customFormat="1" x14ac:dyDescent="0.2">
      <c r="A88" s="478" t="s">
        <v>78</v>
      </c>
      <c r="B88" s="163" t="s">
        <v>79</v>
      </c>
      <c r="C88" s="479" t="s">
        <v>0</v>
      </c>
      <c r="D88" s="602">
        <f t="shared" si="5"/>
        <v>19415.5</v>
      </c>
      <c r="G88" s="603">
        <f>6715*1.19</f>
        <v>7990.8499999999995</v>
      </c>
      <c r="AJ88" s="201">
        <f t="shared" si="4"/>
        <v>18850</v>
      </c>
      <c r="AN88" s="201">
        <v>13000</v>
      </c>
    </row>
    <row r="89" spans="1:42" s="201" customFormat="1" x14ac:dyDescent="0.2">
      <c r="A89" s="478" t="s">
        <v>81</v>
      </c>
      <c r="B89" s="163" t="s">
        <v>82</v>
      </c>
      <c r="C89" s="479" t="s">
        <v>0</v>
      </c>
      <c r="D89" s="446">
        <f t="shared" si="5"/>
        <v>1120.6400000000001</v>
      </c>
      <c r="G89" s="603">
        <f>880*1.19</f>
        <v>1047.2</v>
      </c>
      <c r="AJ89" s="201">
        <f t="shared" si="4"/>
        <v>1088</v>
      </c>
      <c r="AN89" s="201">
        <v>750</v>
      </c>
    </row>
    <row r="90" spans="1:42" s="201" customFormat="1" x14ac:dyDescent="0.2">
      <c r="A90" s="478" t="s">
        <v>83</v>
      </c>
      <c r="B90" s="163" t="s">
        <v>82</v>
      </c>
      <c r="C90" s="479" t="s">
        <v>0</v>
      </c>
      <c r="D90" s="446">
        <f t="shared" si="5"/>
        <v>1120.6400000000001</v>
      </c>
      <c r="G90" s="603">
        <f>880*1.19</f>
        <v>1047.2</v>
      </c>
      <c r="AJ90" s="201">
        <f t="shared" si="4"/>
        <v>1088</v>
      </c>
      <c r="AN90" s="201">
        <v>750</v>
      </c>
    </row>
    <row r="91" spans="1:42" s="201" customFormat="1" x14ac:dyDescent="0.2">
      <c r="A91" s="478" t="s">
        <v>84</v>
      </c>
      <c r="B91" s="163" t="s">
        <v>85</v>
      </c>
      <c r="C91" s="479" t="s">
        <v>38</v>
      </c>
      <c r="D91" s="602">
        <f t="shared" si="5"/>
        <v>20909</v>
      </c>
      <c r="G91" s="603">
        <f>12919*1.19</f>
        <v>15373.609999999999</v>
      </c>
      <c r="AJ91" s="201">
        <f t="shared" si="4"/>
        <v>20300</v>
      </c>
      <c r="AN91" s="201">
        <v>14000</v>
      </c>
    </row>
    <row r="92" spans="1:42" s="201" customFormat="1" x14ac:dyDescent="0.2">
      <c r="A92" s="478" t="s">
        <v>86</v>
      </c>
      <c r="B92" s="163" t="s">
        <v>87</v>
      </c>
      <c r="C92" s="479" t="s">
        <v>38</v>
      </c>
      <c r="D92" s="602">
        <f t="shared" si="5"/>
        <v>13441.5</v>
      </c>
      <c r="G92" s="603">
        <f>8331*1.19</f>
        <v>9913.89</v>
      </c>
      <c r="AJ92" s="201">
        <f t="shared" si="4"/>
        <v>13050</v>
      </c>
      <c r="AN92" s="201">
        <v>9000</v>
      </c>
    </row>
    <row r="93" spans="1:42" s="201" customFormat="1" x14ac:dyDescent="0.2">
      <c r="A93" s="478" t="s">
        <v>88</v>
      </c>
      <c r="B93" s="163" t="s">
        <v>89</v>
      </c>
      <c r="C93" s="479" t="s">
        <v>38</v>
      </c>
      <c r="D93" s="446">
        <v>4880</v>
      </c>
      <c r="G93" s="603">
        <f>3808*1.19</f>
        <v>4531.5199999999995</v>
      </c>
      <c r="AJ93" s="201">
        <f t="shared" si="4"/>
        <v>4350</v>
      </c>
      <c r="AN93" s="201">
        <v>3000</v>
      </c>
    </row>
    <row r="94" spans="1:42" s="201" customFormat="1" x14ac:dyDescent="0.2">
      <c r="A94" s="478" t="s">
        <v>90</v>
      </c>
      <c r="B94" s="163" t="s">
        <v>91</v>
      </c>
      <c r="C94" s="479" t="s">
        <v>38</v>
      </c>
      <c r="D94" s="602">
        <f t="shared" si="5"/>
        <v>12246.7</v>
      </c>
      <c r="G94" s="603">
        <f>6176*1.19</f>
        <v>7349.44</v>
      </c>
      <c r="AJ94" s="201">
        <f t="shared" si="4"/>
        <v>11890</v>
      </c>
      <c r="AN94" s="201">
        <v>8200</v>
      </c>
    </row>
    <row r="95" spans="1:42" s="201" customFormat="1" x14ac:dyDescent="0.2">
      <c r="A95" s="478" t="s">
        <v>93</v>
      </c>
      <c r="B95" s="163" t="s">
        <v>94</v>
      </c>
      <c r="C95" s="479" t="s">
        <v>0</v>
      </c>
      <c r="D95" s="602">
        <f t="shared" si="5"/>
        <v>4406.34</v>
      </c>
      <c r="G95" s="603">
        <f>1953*1.19</f>
        <v>2324.0699999999997</v>
      </c>
      <c r="AJ95" s="201">
        <f t="shared" si="4"/>
        <v>4278</v>
      </c>
      <c r="AN95" s="201">
        <v>2950</v>
      </c>
    </row>
    <row r="96" spans="1:42" s="201" customFormat="1" x14ac:dyDescent="0.2">
      <c r="A96" s="478" t="s">
        <v>95</v>
      </c>
      <c r="B96" s="163" t="s">
        <v>96</v>
      </c>
      <c r="C96" s="479" t="s">
        <v>0</v>
      </c>
      <c r="D96" s="446">
        <v>26730</v>
      </c>
      <c r="G96" s="603">
        <f>14656*1.19</f>
        <v>17440.64</v>
      </c>
      <c r="H96" s="584"/>
      <c r="I96" s="584"/>
      <c r="J96" s="584"/>
      <c r="K96" s="584"/>
      <c r="L96" s="584"/>
      <c r="M96" s="584"/>
      <c r="N96" s="584"/>
      <c r="O96" s="584"/>
      <c r="P96" s="584"/>
      <c r="Q96" s="584"/>
      <c r="R96" s="584"/>
      <c r="S96" s="584"/>
      <c r="T96" s="584"/>
      <c r="U96" s="584"/>
      <c r="V96" s="584"/>
      <c r="W96" s="584"/>
      <c r="X96" s="584"/>
      <c r="Y96" s="584"/>
      <c r="Z96" s="584"/>
      <c r="AA96" s="584"/>
      <c r="AB96" s="584"/>
      <c r="AC96" s="584"/>
      <c r="AD96" s="584"/>
      <c r="AE96" s="584"/>
      <c r="AF96" s="584"/>
      <c r="AG96" s="584"/>
      <c r="AH96" s="584"/>
      <c r="AI96" s="584"/>
      <c r="AJ96" s="584">
        <f t="shared" si="4"/>
        <v>101500</v>
      </c>
      <c r="AK96" s="584"/>
      <c r="AL96" s="584"/>
      <c r="AM96" s="584"/>
      <c r="AN96" s="584">
        <v>70000</v>
      </c>
      <c r="AO96" s="584"/>
      <c r="AP96" s="584"/>
    </row>
    <row r="97" spans="1:45" s="201" customFormat="1" x14ac:dyDescent="0.2">
      <c r="A97" s="478" t="s">
        <v>97</v>
      </c>
      <c r="B97" s="163" t="s">
        <v>98</v>
      </c>
      <c r="C97" s="479" t="s">
        <v>0</v>
      </c>
      <c r="D97" s="446">
        <v>29780</v>
      </c>
      <c r="G97" s="603">
        <f>17833*1.19</f>
        <v>21221.27</v>
      </c>
      <c r="H97" s="584"/>
      <c r="I97" s="584"/>
      <c r="J97" s="584"/>
      <c r="K97" s="584"/>
      <c r="L97" s="584"/>
      <c r="M97" s="584"/>
      <c r="N97" s="584"/>
      <c r="O97" s="584"/>
      <c r="P97" s="584"/>
      <c r="Q97" s="584"/>
      <c r="R97" s="584"/>
      <c r="S97" s="584"/>
      <c r="T97" s="584"/>
      <c r="U97" s="584"/>
      <c r="V97" s="584"/>
      <c r="W97" s="584"/>
      <c r="X97" s="584"/>
      <c r="Y97" s="584"/>
      <c r="Z97" s="584"/>
      <c r="AA97" s="584"/>
      <c r="AB97" s="584"/>
      <c r="AC97" s="584"/>
      <c r="AD97" s="584"/>
      <c r="AE97" s="584"/>
      <c r="AF97" s="584"/>
      <c r="AG97" s="584"/>
      <c r="AH97" s="584"/>
      <c r="AI97" s="584"/>
      <c r="AJ97" s="584">
        <f t="shared" si="4"/>
        <v>116000</v>
      </c>
      <c r="AK97" s="584"/>
      <c r="AL97" s="584"/>
      <c r="AM97" s="584"/>
      <c r="AN97" s="584">
        <v>80000</v>
      </c>
      <c r="AO97" s="584"/>
      <c r="AP97" s="584"/>
    </row>
    <row r="98" spans="1:45" s="201" customFormat="1" x14ac:dyDescent="0.2">
      <c r="A98" s="478" t="s">
        <v>101</v>
      </c>
      <c r="B98" s="163" t="s">
        <v>102</v>
      </c>
      <c r="C98" s="479" t="s">
        <v>0</v>
      </c>
      <c r="D98" s="446">
        <v>65870</v>
      </c>
      <c r="G98" s="603">
        <f>55350*1.19</f>
        <v>65866.5</v>
      </c>
      <c r="AJ98" s="201">
        <f t="shared" si="4"/>
        <v>15370</v>
      </c>
      <c r="AN98" s="201">
        <v>10600</v>
      </c>
      <c r="AQ98" s="584" t="s">
        <v>518</v>
      </c>
      <c r="AS98" s="201">
        <v>15831</v>
      </c>
    </row>
    <row r="99" spans="1:45" s="201" customFormat="1" x14ac:dyDescent="0.2">
      <c r="A99" s="478" t="s">
        <v>103</v>
      </c>
      <c r="B99" s="163" t="s">
        <v>104</v>
      </c>
      <c r="C99" s="479" t="s">
        <v>0</v>
      </c>
      <c r="D99" s="446">
        <v>23909</v>
      </c>
      <c r="G99" s="603">
        <f>18155*1.19</f>
        <v>21604.45</v>
      </c>
      <c r="AJ99" s="201">
        <f t="shared" si="4"/>
        <v>20300</v>
      </c>
      <c r="AN99" s="201">
        <v>14000</v>
      </c>
    </row>
    <row r="100" spans="1:45" s="201" customFormat="1" x14ac:dyDescent="0.2">
      <c r="A100" s="478" t="s">
        <v>105</v>
      </c>
      <c r="B100" s="163" t="s">
        <v>106</v>
      </c>
      <c r="C100" s="479" t="s">
        <v>0</v>
      </c>
      <c r="D100" s="602">
        <f t="shared" si="5"/>
        <v>201622.5</v>
      </c>
      <c r="G100" s="603">
        <f>135030*1.19</f>
        <v>160685.69999999998</v>
      </c>
      <c r="AJ100" s="201">
        <f t="shared" si="4"/>
        <v>195750</v>
      </c>
      <c r="AN100" s="201">
        <v>135000</v>
      </c>
    </row>
    <row r="101" spans="1:45" s="201" customFormat="1" x14ac:dyDescent="0.2">
      <c r="A101" s="478" t="s">
        <v>107</v>
      </c>
      <c r="B101" s="163" t="s">
        <v>108</v>
      </c>
      <c r="C101" s="479" t="s">
        <v>0</v>
      </c>
      <c r="D101" s="602">
        <f t="shared" si="5"/>
        <v>97077.5</v>
      </c>
      <c r="G101" s="603">
        <f>55381*1.19</f>
        <v>65903.39</v>
      </c>
      <c r="AJ101" s="201">
        <f t="shared" si="4"/>
        <v>94250</v>
      </c>
      <c r="AN101" s="201">
        <v>65000</v>
      </c>
    </row>
    <row r="102" spans="1:45" s="201" customFormat="1" x14ac:dyDescent="0.2">
      <c r="A102" s="478" t="s">
        <v>109</v>
      </c>
      <c r="B102" s="163" t="s">
        <v>110</v>
      </c>
      <c r="C102" s="479" t="s">
        <v>0</v>
      </c>
      <c r="D102" s="446">
        <f t="shared" si="5"/>
        <v>21655.75</v>
      </c>
      <c r="G102" s="603">
        <f>14835*1.19</f>
        <v>17653.649999999998</v>
      </c>
      <c r="AJ102" s="201">
        <f t="shared" si="4"/>
        <v>21025</v>
      </c>
      <c r="AN102" s="201">
        <v>14500</v>
      </c>
    </row>
    <row r="103" spans="1:45" s="201" customFormat="1" x14ac:dyDescent="0.2">
      <c r="A103" s="478" t="s">
        <v>111</v>
      </c>
      <c r="B103" s="163" t="s">
        <v>112</v>
      </c>
      <c r="C103" s="479" t="s">
        <v>0</v>
      </c>
      <c r="D103" s="446">
        <f t="shared" si="5"/>
        <v>44506.3</v>
      </c>
      <c r="G103" s="611"/>
      <c r="AJ103" s="201">
        <f t="shared" si="4"/>
        <v>43210</v>
      </c>
      <c r="AN103" s="201">
        <v>29800</v>
      </c>
    </row>
    <row r="104" spans="1:45" s="201" customFormat="1" x14ac:dyDescent="0.2">
      <c r="A104" s="478" t="s">
        <v>113</v>
      </c>
      <c r="B104" s="163" t="s">
        <v>114</v>
      </c>
      <c r="C104" s="479" t="s">
        <v>0</v>
      </c>
      <c r="D104" s="602">
        <f t="shared" si="5"/>
        <v>18668.75</v>
      </c>
      <c r="G104" s="603">
        <f>6800*1.19</f>
        <v>8092</v>
      </c>
      <c r="AJ104" s="201">
        <f t="shared" si="4"/>
        <v>18125</v>
      </c>
      <c r="AN104" s="201">
        <v>12500</v>
      </c>
    </row>
    <row r="105" spans="1:45" s="201" customFormat="1" x14ac:dyDescent="0.2">
      <c r="A105" s="478" t="s">
        <v>115</v>
      </c>
      <c r="B105" s="163" t="s">
        <v>116</v>
      </c>
      <c r="C105" s="479" t="s">
        <v>0</v>
      </c>
      <c r="D105" s="446">
        <v>29670</v>
      </c>
      <c r="G105" s="610">
        <f>24885*1.19</f>
        <v>29613.149999999998</v>
      </c>
      <c r="AJ105" s="201">
        <f t="shared" si="4"/>
        <v>21025</v>
      </c>
      <c r="AN105" s="201">
        <v>14500</v>
      </c>
    </row>
    <row r="106" spans="1:45" s="201" customFormat="1" x14ac:dyDescent="0.2">
      <c r="A106" s="478" t="s">
        <v>117</v>
      </c>
      <c r="B106" s="163" t="s">
        <v>118</v>
      </c>
      <c r="C106" s="479" t="s">
        <v>0</v>
      </c>
      <c r="D106" s="446">
        <f t="shared" si="5"/>
        <v>12694.75</v>
      </c>
      <c r="G106" s="603">
        <f>8650*1.19</f>
        <v>10293.5</v>
      </c>
      <c r="AJ106" s="201">
        <f t="shared" si="4"/>
        <v>12325</v>
      </c>
      <c r="AN106" s="201">
        <v>8500</v>
      </c>
    </row>
    <row r="107" spans="1:45" s="201" customFormat="1" ht="13.5" customHeight="1" x14ac:dyDescent="0.2">
      <c r="A107" s="478" t="s">
        <v>119</v>
      </c>
      <c r="B107" s="163" t="s">
        <v>120</v>
      </c>
      <c r="C107" s="479" t="s">
        <v>0</v>
      </c>
      <c r="D107" s="446">
        <f t="shared" si="5"/>
        <v>2240.25</v>
      </c>
      <c r="G107" s="603">
        <f>1740*1.19</f>
        <v>2070.6</v>
      </c>
      <c r="AJ107" s="201">
        <f t="shared" si="4"/>
        <v>2175</v>
      </c>
      <c r="AN107" s="201">
        <v>1500</v>
      </c>
    </row>
    <row r="108" spans="1:45" s="201" customFormat="1" x14ac:dyDescent="0.2">
      <c r="A108" s="478" t="s">
        <v>121</v>
      </c>
      <c r="B108" s="163" t="s">
        <v>122</v>
      </c>
      <c r="C108" s="479" t="s">
        <v>0</v>
      </c>
      <c r="D108" s="446">
        <v>1250</v>
      </c>
      <c r="G108" s="603">
        <f>780*1.19</f>
        <v>928.19999999999993</v>
      </c>
      <c r="AJ108" s="201">
        <f t="shared" si="4"/>
        <v>5437</v>
      </c>
      <c r="AN108" s="201">
        <v>3749.8</v>
      </c>
    </row>
    <row r="109" spans="1:45" s="201" customFormat="1" x14ac:dyDescent="0.2">
      <c r="A109" s="478" t="s">
        <v>123</v>
      </c>
      <c r="B109" s="163" t="s">
        <v>124</v>
      </c>
      <c r="C109" s="479" t="s">
        <v>0</v>
      </c>
      <c r="D109" s="446">
        <f>+(AJ109*(1+$AI$5))+600</f>
        <v>5528.55</v>
      </c>
      <c r="G109" s="611"/>
      <c r="AJ109" s="201">
        <f t="shared" si="4"/>
        <v>4785</v>
      </c>
      <c r="AN109" s="201">
        <v>3300</v>
      </c>
    </row>
    <row r="110" spans="1:45" s="201" customFormat="1" x14ac:dyDescent="0.2">
      <c r="A110" s="478" t="s">
        <v>125</v>
      </c>
      <c r="B110" s="163" t="s">
        <v>126</v>
      </c>
      <c r="C110" s="479" t="s">
        <v>0</v>
      </c>
      <c r="D110" s="602">
        <f t="shared" ref="D110:D122" si="6">+(AJ110*(1+$AI$5))</f>
        <v>217845</v>
      </c>
      <c r="G110" s="603">
        <f>118930*1.19</f>
        <v>141526.69999999998</v>
      </c>
      <c r="AJ110" s="201">
        <f t="shared" si="4"/>
        <v>211500</v>
      </c>
      <c r="AN110" s="201">
        <v>145862</v>
      </c>
    </row>
    <row r="111" spans="1:45" s="201" customFormat="1" x14ac:dyDescent="0.2">
      <c r="A111" s="478" t="s">
        <v>127</v>
      </c>
      <c r="B111" s="163" t="s">
        <v>128</v>
      </c>
      <c r="C111" s="479" t="s">
        <v>0</v>
      </c>
      <c r="D111" s="446">
        <f t="shared" si="6"/>
        <v>6451.92</v>
      </c>
      <c r="G111" s="603">
        <f>4336*1.19</f>
        <v>5159.84</v>
      </c>
      <c r="AJ111" s="201">
        <f t="shared" si="4"/>
        <v>6264</v>
      </c>
      <c r="AN111" s="201">
        <v>4320</v>
      </c>
    </row>
    <row r="112" spans="1:45" s="201" customFormat="1" x14ac:dyDescent="0.2">
      <c r="A112" s="478" t="s">
        <v>129</v>
      </c>
      <c r="B112" s="163" t="s">
        <v>130</v>
      </c>
      <c r="C112" s="479" t="s">
        <v>0</v>
      </c>
      <c r="D112" s="446">
        <f t="shared" si="6"/>
        <v>1456.42</v>
      </c>
      <c r="G112" s="603">
        <f>1060*1.19</f>
        <v>1261.3999999999999</v>
      </c>
      <c r="AJ112" s="201">
        <f t="shared" si="4"/>
        <v>1414</v>
      </c>
      <c r="AN112" s="201">
        <v>975</v>
      </c>
    </row>
    <row r="113" spans="1:47" s="201" customFormat="1" x14ac:dyDescent="0.2">
      <c r="A113" s="478" t="s">
        <v>131</v>
      </c>
      <c r="B113" s="163" t="s">
        <v>132</v>
      </c>
      <c r="C113" s="479" t="s">
        <v>0</v>
      </c>
      <c r="D113" s="446">
        <f>+(AJ113*(1+$AI$5))-58500</f>
        <v>899783.16</v>
      </c>
      <c r="G113" s="603">
        <f>728753*1.19</f>
        <v>867216.07</v>
      </c>
      <c r="AJ113" s="201">
        <f t="shared" si="4"/>
        <v>930372</v>
      </c>
      <c r="AN113" s="201">
        <v>641636</v>
      </c>
    </row>
    <row r="114" spans="1:47" s="201" customFormat="1" x14ac:dyDescent="0.2">
      <c r="A114" s="478" t="s">
        <v>437</v>
      </c>
      <c r="B114" s="163" t="s">
        <v>436</v>
      </c>
      <c r="C114" s="479" t="s">
        <v>38</v>
      </c>
      <c r="D114" s="602">
        <v>7450</v>
      </c>
      <c r="G114" s="603">
        <f>(11767*1.19)/3</f>
        <v>4667.5766666666668</v>
      </c>
      <c r="AJ114" s="201">
        <f t="shared" si="4"/>
        <v>11455</v>
      </c>
      <c r="AN114" s="201">
        <v>7900</v>
      </c>
      <c r="AQ114" s="201" t="s">
        <v>513</v>
      </c>
      <c r="AU114" s="201">
        <f>22090/3</f>
        <v>7363.333333333333</v>
      </c>
    </row>
    <row r="115" spans="1:47" s="201" customFormat="1" x14ac:dyDescent="0.2">
      <c r="A115" s="478" t="s">
        <v>545</v>
      </c>
      <c r="B115" s="163" t="s">
        <v>546</v>
      </c>
      <c r="C115" s="479" t="s">
        <v>38</v>
      </c>
      <c r="D115" s="602">
        <f>+(2266.66666666667)</f>
        <v>2266.6666666666702</v>
      </c>
      <c r="G115" s="603">
        <f>(11767*1.19)/3</f>
        <v>4667.5766666666668</v>
      </c>
    </row>
    <row r="116" spans="1:47" s="201" customFormat="1" x14ac:dyDescent="0.2">
      <c r="A116" s="478" t="s">
        <v>438</v>
      </c>
      <c r="B116" s="163" t="s">
        <v>439</v>
      </c>
      <c r="C116" s="479" t="s">
        <v>38</v>
      </c>
      <c r="D116" s="602">
        <v>11390</v>
      </c>
      <c r="G116" s="603">
        <f>(18030*1.19)/3</f>
        <v>7151.9000000000005</v>
      </c>
      <c r="AJ116" s="201">
        <f t="shared" si="4"/>
        <v>14500</v>
      </c>
      <c r="AN116" s="201">
        <v>10000</v>
      </c>
      <c r="AU116" s="201">
        <f>33970/3</f>
        <v>11323.333333333334</v>
      </c>
    </row>
    <row r="117" spans="1:47" s="201" customFormat="1" x14ac:dyDescent="0.2">
      <c r="A117" s="478" t="s">
        <v>133</v>
      </c>
      <c r="B117" s="163" t="s">
        <v>134</v>
      </c>
      <c r="C117" s="479" t="s">
        <v>0</v>
      </c>
      <c r="D117" s="602">
        <v>29520</v>
      </c>
      <c r="G117" s="603">
        <f>14526*1.19</f>
        <v>17285.939999999999</v>
      </c>
      <c r="AJ117" s="201">
        <f t="shared" si="4"/>
        <v>25738</v>
      </c>
      <c r="AN117" s="201">
        <v>17750</v>
      </c>
    </row>
    <row r="118" spans="1:47" s="201" customFormat="1" x14ac:dyDescent="0.2">
      <c r="A118" s="478" t="s">
        <v>135</v>
      </c>
      <c r="B118" s="163" t="s">
        <v>136</v>
      </c>
      <c r="C118" s="479" t="s">
        <v>38</v>
      </c>
      <c r="D118" s="602">
        <v>12730</v>
      </c>
      <c r="G118" s="603">
        <f>(21439*1.19)/3</f>
        <v>8504.1366666666672</v>
      </c>
      <c r="AJ118" s="201">
        <f t="shared" si="4"/>
        <v>6525</v>
      </c>
      <c r="AN118" s="201">
        <v>4500</v>
      </c>
    </row>
    <row r="119" spans="1:47" s="201" customFormat="1" x14ac:dyDescent="0.2">
      <c r="A119" s="493">
        <v>3101</v>
      </c>
      <c r="B119" s="163" t="s">
        <v>137</v>
      </c>
      <c r="C119" s="479" t="s">
        <v>0</v>
      </c>
      <c r="D119" s="602">
        <f t="shared" si="6"/>
        <v>181908.30000000002</v>
      </c>
      <c r="G119" s="603">
        <f>102647*1.19</f>
        <v>122149.93</v>
      </c>
      <c r="AJ119" s="201">
        <f t="shared" si="4"/>
        <v>176610</v>
      </c>
      <c r="AN119" s="201">
        <v>121800</v>
      </c>
      <c r="AQ119" s="201" t="s">
        <v>515</v>
      </c>
      <c r="AT119" s="201" t="s">
        <v>519</v>
      </c>
      <c r="AU119" s="201">
        <f>122150*1.19</f>
        <v>145358.5</v>
      </c>
    </row>
    <row r="120" spans="1:47" s="201" customFormat="1" x14ac:dyDescent="0.2">
      <c r="A120" s="493">
        <v>3104</v>
      </c>
      <c r="B120" s="163" t="s">
        <v>138</v>
      </c>
      <c r="C120" s="479" t="s">
        <v>0</v>
      </c>
      <c r="D120" s="602">
        <v>28360</v>
      </c>
      <c r="G120" s="612">
        <f>17058*1.19</f>
        <v>20299.02</v>
      </c>
      <c r="AJ120" s="201">
        <f t="shared" si="4"/>
        <v>25593</v>
      </c>
      <c r="AN120" s="201">
        <v>17650</v>
      </c>
    </row>
    <row r="121" spans="1:47" s="201" customFormat="1" x14ac:dyDescent="0.2">
      <c r="A121" s="493">
        <v>3105</v>
      </c>
      <c r="B121" s="163" t="s">
        <v>139</v>
      </c>
      <c r="C121" s="479" t="s">
        <v>0</v>
      </c>
      <c r="D121" s="446">
        <v>18285</v>
      </c>
      <c r="G121" s="603">
        <f>15364*1.19</f>
        <v>18283.16</v>
      </c>
      <c r="AJ121" s="201">
        <f t="shared" si="4"/>
        <v>14062</v>
      </c>
      <c r="AN121" s="201">
        <v>9698</v>
      </c>
    </row>
    <row r="122" spans="1:47" s="201" customFormat="1" x14ac:dyDescent="0.2">
      <c r="A122" s="494">
        <v>3121</v>
      </c>
      <c r="B122" s="163" t="s">
        <v>305</v>
      </c>
      <c r="C122" s="165" t="s">
        <v>0</v>
      </c>
      <c r="D122" s="602">
        <f t="shared" si="6"/>
        <v>220891.74000000002</v>
      </c>
      <c r="E122" s="473"/>
      <c r="G122" s="603">
        <f>124621*1.19</f>
        <v>148298.99</v>
      </c>
      <c r="K122" s="577"/>
      <c r="L122" s="577"/>
      <c r="M122" s="473"/>
      <c r="N122" s="473"/>
      <c r="AJ122" s="201">
        <f t="shared" si="4"/>
        <v>214458</v>
      </c>
      <c r="AN122" s="201">
        <v>147901.82</v>
      </c>
      <c r="AQ122" s="201" t="s">
        <v>514</v>
      </c>
      <c r="AT122" s="201">
        <f>148300*1.19</f>
        <v>176477</v>
      </c>
    </row>
    <row r="123" spans="1:47" s="201" customFormat="1" x14ac:dyDescent="0.2">
      <c r="A123" s="522">
        <v>3124</v>
      </c>
      <c r="B123" s="495" t="s">
        <v>424</v>
      </c>
      <c r="C123" s="479" t="s">
        <v>38</v>
      </c>
      <c r="D123" s="497">
        <f>+(AJ123*(1+$AI$5))</f>
        <v>8858</v>
      </c>
      <c r="E123" s="473"/>
      <c r="G123" s="603">
        <f>6640*1.19</f>
        <v>7901.5999999999995</v>
      </c>
      <c r="K123" s="577"/>
      <c r="L123" s="577"/>
      <c r="M123" s="473"/>
      <c r="N123" s="473"/>
      <c r="AJ123" s="201">
        <v>8600</v>
      </c>
    </row>
    <row r="124" spans="1:47" s="201" customFormat="1" x14ac:dyDescent="0.2">
      <c r="A124" s="522">
        <v>3125</v>
      </c>
      <c r="B124" s="589" t="s">
        <v>425</v>
      </c>
      <c r="C124" s="534" t="s">
        <v>38</v>
      </c>
      <c r="D124" s="521">
        <v>18750</v>
      </c>
      <c r="E124" s="473"/>
      <c r="G124" s="603">
        <f>15755*1.19</f>
        <v>18748.45</v>
      </c>
      <c r="K124" s="577"/>
      <c r="L124" s="577"/>
      <c r="M124" s="473"/>
      <c r="N124" s="473"/>
      <c r="AJ124" s="201">
        <v>3200</v>
      </c>
      <c r="AQ124" s="201" t="s">
        <v>516</v>
      </c>
      <c r="AU124" s="201" t="s">
        <v>517</v>
      </c>
    </row>
    <row r="125" spans="1:47" s="201" customFormat="1" x14ac:dyDescent="0.2">
      <c r="A125" s="496">
        <v>3126</v>
      </c>
      <c r="B125" s="526" t="s">
        <v>426</v>
      </c>
      <c r="C125" s="534" t="s">
        <v>38</v>
      </c>
      <c r="D125" s="521">
        <v>5250</v>
      </c>
      <c r="E125" s="473"/>
      <c r="G125" s="603">
        <f>4180*1.19</f>
        <v>4974.2</v>
      </c>
      <c r="K125" s="577"/>
      <c r="L125" s="577"/>
      <c r="M125" s="473"/>
      <c r="N125" s="473"/>
      <c r="AJ125" s="201">
        <v>3900</v>
      </c>
    </row>
    <row r="126" spans="1:47" s="201" customFormat="1" ht="52.5" customHeight="1" x14ac:dyDescent="0.2">
      <c r="A126" s="496" t="s">
        <v>458</v>
      </c>
      <c r="B126" s="527" t="s">
        <v>459</v>
      </c>
      <c r="C126" s="534" t="s">
        <v>0</v>
      </c>
      <c r="D126" s="521">
        <v>1028600</v>
      </c>
      <c r="E126" s="473"/>
      <c r="G126" s="611"/>
      <c r="K126" s="577"/>
      <c r="L126" s="577"/>
      <c r="M126" s="473"/>
      <c r="N126" s="473"/>
    </row>
    <row r="127" spans="1:47" s="201" customFormat="1" x14ac:dyDescent="0.2">
      <c r="A127" s="496">
        <v>3128</v>
      </c>
      <c r="B127" s="526" t="s">
        <v>427</v>
      </c>
      <c r="C127" s="535" t="s">
        <v>0</v>
      </c>
      <c r="D127" s="498">
        <v>9460</v>
      </c>
      <c r="E127" s="473"/>
      <c r="G127" s="506"/>
    </row>
    <row r="128" spans="1:47" s="201" customFormat="1" ht="38.25" x14ac:dyDescent="0.2">
      <c r="A128" s="522">
        <v>31392</v>
      </c>
      <c r="B128" s="527" t="s">
        <v>465</v>
      </c>
      <c r="C128" s="534" t="s">
        <v>0</v>
      </c>
      <c r="D128" s="521">
        <v>1720000</v>
      </c>
      <c r="E128" s="473"/>
      <c r="G128" s="611"/>
      <c r="K128" s="577"/>
      <c r="L128" s="577"/>
      <c r="M128" s="473"/>
      <c r="N128" s="473"/>
    </row>
    <row r="129" spans="1:43" s="201" customFormat="1" ht="25.5" x14ac:dyDescent="0.2">
      <c r="A129" s="522">
        <v>3130</v>
      </c>
      <c r="B129" s="526" t="s">
        <v>428</v>
      </c>
      <c r="C129" s="534" t="s">
        <v>0</v>
      </c>
      <c r="D129" s="585">
        <f t="shared" ref="D129:D139" si="7">+(AJ129*(1+$AI$5))</f>
        <v>160680</v>
      </c>
      <c r="E129" s="473"/>
      <c r="G129" s="603">
        <f>46400*1.19</f>
        <v>55216</v>
      </c>
      <c r="K129" s="577"/>
      <c r="L129" s="577"/>
      <c r="M129" s="473"/>
      <c r="N129" s="473"/>
      <c r="AJ129" s="201">
        <v>156000</v>
      </c>
    </row>
    <row r="130" spans="1:43" s="201" customFormat="1" x14ac:dyDescent="0.2">
      <c r="A130" s="496" t="s">
        <v>470</v>
      </c>
      <c r="B130" s="526" t="s">
        <v>469</v>
      </c>
      <c r="C130" s="534" t="s">
        <v>0</v>
      </c>
      <c r="D130" s="498">
        <v>26650</v>
      </c>
      <c r="E130" s="473"/>
      <c r="G130" s="603">
        <f>20975*1.19</f>
        <v>24960.25</v>
      </c>
      <c r="K130" s="577"/>
      <c r="L130" s="577"/>
      <c r="M130" s="473"/>
      <c r="N130" s="473"/>
    </row>
    <row r="131" spans="1:43" s="201" customFormat="1" x14ac:dyDescent="0.2">
      <c r="A131" s="496">
        <v>3131</v>
      </c>
      <c r="B131" s="526" t="s">
        <v>511</v>
      </c>
      <c r="C131" s="534" t="s">
        <v>0</v>
      </c>
      <c r="D131" s="498">
        <f t="shared" ref="D131" si="8">+(AJ131*(1+$AI$5))</f>
        <v>159650</v>
      </c>
      <c r="E131" s="473"/>
      <c r="G131" s="611"/>
      <c r="K131" s="577"/>
      <c r="L131" s="577"/>
      <c r="M131" s="473"/>
      <c r="N131" s="473"/>
      <c r="AJ131" s="201">
        <v>155000</v>
      </c>
    </row>
    <row r="132" spans="1:43" s="201" customFormat="1" x14ac:dyDescent="0.2">
      <c r="A132" s="520">
        <v>3132</v>
      </c>
      <c r="B132" s="528" t="s">
        <v>474</v>
      </c>
      <c r="C132" s="535" t="s">
        <v>0</v>
      </c>
      <c r="D132" s="521">
        <v>1999800</v>
      </c>
      <c r="E132" s="473"/>
      <c r="G132" s="613">
        <v>2034000</v>
      </c>
      <c r="K132" s="577"/>
      <c r="L132" s="577"/>
      <c r="M132" s="473"/>
      <c r="N132" s="473"/>
      <c r="AJ132" s="201">
        <v>4500000</v>
      </c>
    </row>
    <row r="133" spans="1:43" s="201" customFormat="1" x14ac:dyDescent="0.2">
      <c r="A133" s="496">
        <v>3133</v>
      </c>
      <c r="B133" s="587" t="s">
        <v>429</v>
      </c>
      <c r="C133" s="588" t="s">
        <v>0</v>
      </c>
      <c r="D133" s="585">
        <v>995000</v>
      </c>
      <c r="E133" s="586"/>
      <c r="F133" s="584"/>
      <c r="G133" s="613">
        <f>630000*1.19</f>
        <v>749700</v>
      </c>
      <c r="K133" s="577"/>
      <c r="L133" s="577"/>
      <c r="M133" s="473"/>
      <c r="N133" s="473"/>
      <c r="AJ133" s="201">
        <v>950000</v>
      </c>
      <c r="AQ133" s="201">
        <v>6300000</v>
      </c>
    </row>
    <row r="134" spans="1:43" s="201" customFormat="1" x14ac:dyDescent="0.2">
      <c r="A134" s="520">
        <v>3134</v>
      </c>
      <c r="B134" s="530" t="s">
        <v>430</v>
      </c>
      <c r="C134" s="536" t="s">
        <v>0</v>
      </c>
      <c r="D134" s="521">
        <v>189400</v>
      </c>
      <c r="E134" s="473"/>
      <c r="G134" s="603">
        <f>131646*1.19</f>
        <v>156658.74</v>
      </c>
      <c r="K134" s="577"/>
      <c r="L134" s="577"/>
      <c r="M134" s="473"/>
      <c r="N134" s="473"/>
      <c r="AJ134" s="201">
        <v>340000</v>
      </c>
    </row>
    <row r="135" spans="1:43" s="201" customFormat="1" x14ac:dyDescent="0.2">
      <c r="A135" s="499">
        <v>3135</v>
      </c>
      <c r="B135" s="529" t="s">
        <v>431</v>
      </c>
      <c r="C135" s="519" t="s">
        <v>0</v>
      </c>
      <c r="D135" s="585">
        <v>39700</v>
      </c>
      <c r="E135" s="473"/>
      <c r="G135" s="603">
        <f>17394*1.19</f>
        <v>20698.86</v>
      </c>
      <c r="K135" s="577"/>
      <c r="L135" s="577"/>
      <c r="M135" s="473"/>
      <c r="N135" s="473"/>
      <c r="AJ135" s="201">
        <v>67000</v>
      </c>
    </row>
    <row r="136" spans="1:43" s="201" customFormat="1" x14ac:dyDescent="0.2">
      <c r="A136" s="499">
        <v>3136</v>
      </c>
      <c r="B136" s="530" t="s">
        <v>432</v>
      </c>
      <c r="C136" s="519" t="s">
        <v>0</v>
      </c>
      <c r="D136" s="585">
        <v>183200</v>
      </c>
      <c r="E136" s="473"/>
      <c r="G136" s="603">
        <f>46116*1.19</f>
        <v>54878.04</v>
      </c>
      <c r="K136" s="577"/>
      <c r="L136" s="577"/>
      <c r="M136" s="473"/>
      <c r="N136" s="473"/>
      <c r="AJ136" s="201">
        <v>230000</v>
      </c>
      <c r="AQ136" s="584" t="s">
        <v>520</v>
      </c>
    </row>
    <row r="137" spans="1:43" s="201" customFormat="1" x14ac:dyDescent="0.2">
      <c r="A137" s="499">
        <v>3137</v>
      </c>
      <c r="B137" s="529" t="s">
        <v>433</v>
      </c>
      <c r="C137" s="519" t="s">
        <v>38</v>
      </c>
      <c r="D137" s="521">
        <f t="shared" si="7"/>
        <v>1442</v>
      </c>
      <c r="E137" s="473"/>
      <c r="G137" s="611"/>
      <c r="K137" s="577"/>
      <c r="L137" s="577"/>
      <c r="M137" s="473"/>
      <c r="N137" s="473"/>
      <c r="AJ137" s="201">
        <v>1400</v>
      </c>
    </row>
    <row r="138" spans="1:43" s="201" customFormat="1" x14ac:dyDescent="0.2">
      <c r="A138" s="499">
        <v>3139</v>
      </c>
      <c r="B138" s="530" t="s">
        <v>434</v>
      </c>
      <c r="C138" s="519" t="s">
        <v>0</v>
      </c>
      <c r="D138" s="498">
        <f>+(AJ138*(1+$AI$5))+4000</f>
        <v>29750</v>
      </c>
      <c r="E138" s="473"/>
      <c r="G138" s="611"/>
      <c r="K138" s="577"/>
      <c r="L138" s="577"/>
      <c r="M138" s="473"/>
      <c r="N138" s="473"/>
      <c r="AJ138" s="201">
        <v>25000</v>
      </c>
    </row>
    <row r="139" spans="1:43" s="201" customFormat="1" ht="13.5" thickBot="1" x14ac:dyDescent="0.25">
      <c r="A139" s="499">
        <v>3140</v>
      </c>
      <c r="B139" s="530" t="s">
        <v>441</v>
      </c>
      <c r="C139" s="537" t="s">
        <v>0</v>
      </c>
      <c r="D139" s="531">
        <f t="shared" si="7"/>
        <v>192919</v>
      </c>
      <c r="E139" s="473"/>
      <c r="G139" s="611"/>
      <c r="K139" s="577"/>
      <c r="L139" s="577"/>
      <c r="M139" s="473"/>
      <c r="N139" s="473"/>
      <c r="AJ139" s="201">
        <v>187300</v>
      </c>
    </row>
    <row r="140" spans="1:43" s="201" customFormat="1" ht="13.5" thickBot="1" x14ac:dyDescent="0.25">
      <c r="A140" s="499">
        <v>3141</v>
      </c>
      <c r="B140" s="529" t="s">
        <v>508</v>
      </c>
      <c r="C140" s="537" t="s">
        <v>0</v>
      </c>
      <c r="D140" s="531">
        <v>650000</v>
      </c>
      <c r="E140" s="473"/>
      <c r="G140" s="603">
        <v>550000</v>
      </c>
      <c r="K140" s="577"/>
      <c r="L140" s="577"/>
      <c r="M140" s="473"/>
      <c r="N140" s="473"/>
    </row>
    <row r="141" spans="1:43" s="201" customFormat="1" ht="13.5" thickBot="1" x14ac:dyDescent="0.25">
      <c r="A141" s="499" t="s">
        <v>548</v>
      </c>
      <c r="B141" s="635" t="s">
        <v>547</v>
      </c>
      <c r="C141" s="537" t="s">
        <v>38</v>
      </c>
      <c r="D141" s="531">
        <v>2700</v>
      </c>
      <c r="E141" s="473"/>
      <c r="G141" s="611"/>
      <c r="K141" s="577"/>
      <c r="L141" s="577"/>
      <c r="M141" s="473"/>
      <c r="N141" s="473"/>
    </row>
    <row r="142" spans="1:43" s="201" customFormat="1" ht="13.5" thickBot="1" x14ac:dyDescent="0.25">
      <c r="A142" s="436"/>
      <c r="B142" s="1059"/>
      <c r="C142" s="1060"/>
      <c r="D142" s="1061"/>
      <c r="G142" s="610"/>
    </row>
    <row r="143" spans="1:43" s="201" customFormat="1" ht="13.5" thickBot="1" x14ac:dyDescent="0.25">
      <c r="A143" s="436"/>
      <c r="B143" s="532"/>
      <c r="C143" s="438"/>
      <c r="D143" s="439"/>
      <c r="G143" s="610"/>
    </row>
    <row r="144" spans="1:43" s="201" customFormat="1" ht="13.5" thickBot="1" x14ac:dyDescent="0.25">
      <c r="A144" s="452">
        <v>4</v>
      </c>
      <c r="B144" s="533" t="s">
        <v>140</v>
      </c>
      <c r="C144" s="517"/>
      <c r="D144" s="518"/>
      <c r="G144" s="610"/>
      <c r="I144" s="201">
        <v>46000</v>
      </c>
      <c r="J144" s="472" t="s">
        <v>279</v>
      </c>
      <c r="K144" s="201">
        <f>+I144/6.25</f>
        <v>7360</v>
      </c>
      <c r="L144" s="201">
        <f>+K144*1.1</f>
        <v>8096.0000000000009</v>
      </c>
      <c r="M144" s="201">
        <f>+L144*6.25</f>
        <v>50600.000000000007</v>
      </c>
      <c r="O144" s="472" t="s">
        <v>286</v>
      </c>
      <c r="P144" s="201">
        <v>20</v>
      </c>
      <c r="Q144" s="201">
        <f>1600*6</f>
        <v>9600</v>
      </c>
      <c r="R144" s="201">
        <f>+Q144/P144</f>
        <v>480</v>
      </c>
      <c r="S144" s="472" t="s">
        <v>287</v>
      </c>
      <c r="U144" s="201">
        <f>0.4*0.4*0.06</f>
        <v>9.6000000000000009E-3</v>
      </c>
      <c r="V144" s="201">
        <v>5</v>
      </c>
      <c r="W144" s="201">
        <f>+V144/U144</f>
        <v>520.83333333333326</v>
      </c>
    </row>
    <row r="145" spans="1:47" s="201" customFormat="1" ht="28.5" x14ac:dyDescent="0.2">
      <c r="A145" s="523" t="s">
        <v>217</v>
      </c>
      <c r="B145" s="500" t="s">
        <v>318</v>
      </c>
      <c r="C145" s="479" t="s">
        <v>1</v>
      </c>
      <c r="D145" s="446">
        <v>61850</v>
      </c>
      <c r="E145" s="497">
        <f>D145/6.25</f>
        <v>9896</v>
      </c>
      <c r="G145" s="610">
        <f>9000*6.25</f>
        <v>56250</v>
      </c>
      <c r="K145" s="472">
        <f>0.4*0.4</f>
        <v>0.16000000000000003</v>
      </c>
      <c r="L145" s="201">
        <f>1/K145</f>
        <v>6.2499999999999991</v>
      </c>
      <c r="AJ145" s="201">
        <v>55800</v>
      </c>
      <c r="AN145" s="201">
        <v>55800</v>
      </c>
      <c r="AR145" s="201">
        <f>0.4*0.4</f>
        <v>0.16000000000000003</v>
      </c>
      <c r="AS145" s="201">
        <f>1/AR145</f>
        <v>6.2499999999999991</v>
      </c>
      <c r="AT145" s="201">
        <v>9000</v>
      </c>
      <c r="AU145" s="201">
        <f>+AT145*AS145</f>
        <v>56249.999999999993</v>
      </c>
    </row>
    <row r="146" spans="1:47" s="201" customFormat="1" ht="39.75" customHeight="1" x14ac:dyDescent="0.2">
      <c r="A146" s="523" t="s">
        <v>218</v>
      </c>
      <c r="B146" s="500" t="s">
        <v>319</v>
      </c>
      <c r="C146" s="479" t="s">
        <v>1</v>
      </c>
      <c r="D146" s="446">
        <f>+D145</f>
        <v>61850</v>
      </c>
      <c r="E146" s="497">
        <f>D146/6.25</f>
        <v>9896</v>
      </c>
      <c r="G146" s="610">
        <f>9000*6.25</f>
        <v>56250</v>
      </c>
      <c r="AJ146" s="201">
        <v>55800</v>
      </c>
      <c r="AN146" s="201">
        <v>55800</v>
      </c>
      <c r="AT146" s="201">
        <v>9960</v>
      </c>
      <c r="AU146" s="201">
        <f>+AT146*AS145</f>
        <v>62249.999999999993</v>
      </c>
    </row>
    <row r="147" spans="1:47" s="201" customFormat="1" x14ac:dyDescent="0.2">
      <c r="A147" s="523" t="s">
        <v>321</v>
      </c>
      <c r="B147" s="163" t="s">
        <v>320</v>
      </c>
      <c r="C147" s="479" t="s">
        <v>144</v>
      </c>
      <c r="D147" s="446">
        <v>855000</v>
      </c>
      <c r="F147" s="472"/>
      <c r="G147" s="610">
        <v>850000</v>
      </c>
      <c r="AJ147" s="201">
        <v>809000</v>
      </c>
      <c r="AN147" s="201">
        <v>809000</v>
      </c>
    </row>
    <row r="148" spans="1:47" s="471" customFormat="1" x14ac:dyDescent="0.2">
      <c r="A148" s="524" t="s">
        <v>288</v>
      </c>
      <c r="B148" s="443" t="s">
        <v>326</v>
      </c>
      <c r="C148" s="483" t="s">
        <v>0</v>
      </c>
      <c r="D148" s="601">
        <v>37995</v>
      </c>
      <c r="F148" s="471">
        <f>48410*0.8</f>
        <v>38728</v>
      </c>
      <c r="G148" s="610">
        <v>25000</v>
      </c>
      <c r="I148" s="578">
        <f>18000*1.1</f>
        <v>19800</v>
      </c>
      <c r="J148" s="578" t="s">
        <v>289</v>
      </c>
      <c r="K148" s="578">
        <f>0.17*0.435*1</f>
        <v>7.3950000000000002E-2</v>
      </c>
      <c r="L148" s="578">
        <v>6</v>
      </c>
      <c r="M148" s="578">
        <f>+L148/K148</f>
        <v>81.135902636916839</v>
      </c>
      <c r="N148" s="578" t="s">
        <v>290</v>
      </c>
      <c r="O148" s="578" t="e">
        <f>+(K148*#REF!)/#REF!</f>
        <v>#REF!</v>
      </c>
      <c r="P148" s="578" t="s">
        <v>291</v>
      </c>
      <c r="Q148" s="578">
        <f>1600*6</f>
        <v>9600</v>
      </c>
      <c r="R148" s="578" t="e">
        <f>+Q148/O148</f>
        <v>#REF!</v>
      </c>
      <c r="S148" s="579" t="e">
        <f>+#REF!</f>
        <v>#REF!</v>
      </c>
      <c r="T148" s="580" t="e">
        <f>+S148/R148</f>
        <v>#REF!</v>
      </c>
      <c r="AJ148" s="471">
        <v>47000</v>
      </c>
      <c r="AN148" s="471">
        <v>47000</v>
      </c>
      <c r="AR148" s="471">
        <v>29000</v>
      </c>
      <c r="AS148" s="471">
        <v>21000</v>
      </c>
      <c r="AT148" s="471">
        <v>23000</v>
      </c>
    </row>
    <row r="149" spans="1:47" s="201" customFormat="1" x14ac:dyDescent="0.2">
      <c r="A149" s="523" t="s">
        <v>440</v>
      </c>
      <c r="B149" s="163" t="s">
        <v>435</v>
      </c>
      <c r="C149" s="479" t="s">
        <v>0</v>
      </c>
      <c r="D149" s="446">
        <f t="shared" ref="D149" si="9">+AJ149*(1+$AI$5)</f>
        <v>5150</v>
      </c>
      <c r="G149" s="614">
        <v>5000</v>
      </c>
      <c r="AJ149" s="201">
        <v>5000</v>
      </c>
      <c r="AN149" s="201">
        <v>1500</v>
      </c>
      <c r="AR149" s="201">
        <f>43.5*17*1</f>
        <v>739.5</v>
      </c>
      <c r="AS149" s="201">
        <f>30*17*1</f>
        <v>510</v>
      </c>
      <c r="AT149" s="201">
        <f>50*20*0.8</f>
        <v>800</v>
      </c>
    </row>
    <row r="150" spans="1:47" s="201" customFormat="1" ht="13.5" thickBot="1" x14ac:dyDescent="0.25">
      <c r="A150" s="543">
        <v>4.51</v>
      </c>
      <c r="B150" s="529" t="s">
        <v>475</v>
      </c>
      <c r="C150" s="479" t="s">
        <v>0</v>
      </c>
      <c r="D150" s="446">
        <v>3500</v>
      </c>
      <c r="G150" s="614">
        <v>3500</v>
      </c>
      <c r="AR150" s="201">
        <f>45*15*0.8</f>
        <v>540</v>
      </c>
    </row>
    <row r="151" spans="1:47" s="201" customFormat="1" ht="13.5" thickBot="1" x14ac:dyDescent="0.25">
      <c r="A151" s="436"/>
      <c r="B151" s="1059"/>
      <c r="C151" s="1060"/>
      <c r="D151" s="1061"/>
      <c r="G151" s="610"/>
    </row>
    <row r="152" spans="1:47" s="201" customFormat="1" ht="13.5" thickBot="1" x14ac:dyDescent="0.25">
      <c r="A152" s="436"/>
      <c r="B152" s="532"/>
      <c r="C152" s="438"/>
      <c r="D152" s="439"/>
      <c r="G152" s="610"/>
    </row>
    <row r="153" spans="1:47" s="201" customFormat="1" ht="13.5" thickBot="1" x14ac:dyDescent="0.25">
      <c r="A153" s="452">
        <v>5</v>
      </c>
      <c r="B153" s="533" t="s">
        <v>145</v>
      </c>
      <c r="C153" s="517"/>
      <c r="D153" s="518"/>
      <c r="G153" s="610"/>
    </row>
    <row r="154" spans="1:47" s="201" customFormat="1" x14ac:dyDescent="0.2">
      <c r="A154" s="525" t="s">
        <v>293</v>
      </c>
      <c r="B154" s="163" t="s">
        <v>292</v>
      </c>
      <c r="C154" s="479" t="s">
        <v>0</v>
      </c>
      <c r="D154" s="446">
        <f t="shared" ref="D154:D155" si="10">+AJ154*(1+$AI$5)</f>
        <v>1545</v>
      </c>
      <c r="F154" s="201">
        <f>0.055*0.12*0.245</f>
        <v>1.6169999999999999E-3</v>
      </c>
      <c r="G154" s="614">
        <v>1400</v>
      </c>
      <c r="H154" s="581">
        <f>+G154/F154</f>
        <v>865800.86580086581</v>
      </c>
      <c r="I154" s="472" t="s">
        <v>294</v>
      </c>
      <c r="J154" s="473" t="e">
        <f>+#REF!</f>
        <v>#REF!</v>
      </c>
      <c r="K154" s="582" t="e">
        <f>+J154/H154</f>
        <v>#REF!</v>
      </c>
      <c r="L154" s="582">
        <v>159</v>
      </c>
      <c r="AJ154" s="201">
        <v>1500</v>
      </c>
      <c r="AN154" s="201">
        <v>1500</v>
      </c>
    </row>
    <row r="155" spans="1:47" s="201" customFormat="1" ht="13.5" thickBot="1" x14ac:dyDescent="0.25">
      <c r="A155" s="525">
        <v>5.19</v>
      </c>
      <c r="B155" s="163" t="s">
        <v>146</v>
      </c>
      <c r="C155" s="479" t="s">
        <v>0</v>
      </c>
      <c r="D155" s="446">
        <f t="shared" si="10"/>
        <v>927</v>
      </c>
      <c r="F155" s="472" t="s">
        <v>295</v>
      </c>
      <c r="G155" s="614">
        <v>700</v>
      </c>
      <c r="AJ155" s="201">
        <v>900</v>
      </c>
      <c r="AN155" s="201">
        <v>350</v>
      </c>
    </row>
    <row r="156" spans="1:47" s="201" customFormat="1" ht="13.5" thickBot="1" x14ac:dyDescent="0.25">
      <c r="A156" s="436">
        <v>5.2</v>
      </c>
      <c r="B156" s="163" t="s">
        <v>537</v>
      </c>
      <c r="C156" s="479" t="s">
        <v>0</v>
      </c>
      <c r="D156" s="446">
        <v>1500</v>
      </c>
      <c r="G156" s="610"/>
    </row>
    <row r="157" spans="1:47" s="201" customFormat="1" ht="13.5" thickBot="1" x14ac:dyDescent="0.25">
      <c r="A157" s="436">
        <v>5.4</v>
      </c>
      <c r="B157" s="163" t="s">
        <v>627</v>
      </c>
      <c r="C157" s="479" t="s">
        <v>0</v>
      </c>
      <c r="D157" s="446">
        <v>1200</v>
      </c>
      <c r="G157" s="610"/>
    </row>
    <row r="158" spans="1:47" s="201" customFormat="1" ht="13.5" thickBot="1" x14ac:dyDescent="0.25">
      <c r="A158" s="452">
        <v>7</v>
      </c>
      <c r="B158" s="516" t="s">
        <v>147</v>
      </c>
      <c r="C158" s="517"/>
      <c r="D158" s="518"/>
      <c r="G158" s="610"/>
    </row>
    <row r="159" spans="1:47" s="201" customFormat="1" x14ac:dyDescent="0.2">
      <c r="A159" s="502" t="s">
        <v>148</v>
      </c>
      <c r="B159" s="503" t="s">
        <v>306</v>
      </c>
      <c r="C159" s="504" t="s">
        <v>36</v>
      </c>
      <c r="D159" s="446">
        <f>+AJ159*(1+$AI$5)+630</f>
        <v>3668.5</v>
      </c>
      <c r="G159" s="614">
        <v>6000</v>
      </c>
      <c r="AJ159" s="201">
        <v>2950</v>
      </c>
      <c r="AN159" s="201">
        <v>2950</v>
      </c>
    </row>
    <row r="160" spans="1:47" s="471" customFormat="1" x14ac:dyDescent="0.2">
      <c r="A160" s="459" t="s">
        <v>314</v>
      </c>
      <c r="B160" s="443" t="s">
        <v>444</v>
      </c>
      <c r="C160" s="444" t="s">
        <v>0</v>
      </c>
      <c r="D160" s="460">
        <v>27000</v>
      </c>
      <c r="G160" s="614">
        <v>22000</v>
      </c>
    </row>
    <row r="161" spans="1:40" s="201" customFormat="1" ht="15.75" customHeight="1" x14ac:dyDescent="0.2">
      <c r="A161" s="182">
        <v>7.4</v>
      </c>
      <c r="B161" s="163" t="s">
        <v>149</v>
      </c>
      <c r="C161" s="183" t="s">
        <v>150</v>
      </c>
      <c r="D161" s="446">
        <v>38</v>
      </c>
      <c r="G161" s="611">
        <v>30</v>
      </c>
      <c r="AJ161" s="201">
        <v>20</v>
      </c>
      <c r="AN161" s="201">
        <v>20</v>
      </c>
    </row>
    <row r="162" spans="1:40" s="201" customFormat="1" x14ac:dyDescent="0.2">
      <c r="A162" s="182" t="s">
        <v>151</v>
      </c>
      <c r="B162" s="163" t="s">
        <v>521</v>
      </c>
      <c r="C162" s="183" t="s">
        <v>0</v>
      </c>
      <c r="D162" s="446">
        <v>6500</v>
      </c>
      <c r="G162" s="614">
        <v>20000</v>
      </c>
      <c r="AJ162" s="201">
        <v>2200</v>
      </c>
      <c r="AN162" s="201">
        <v>2200</v>
      </c>
    </row>
    <row r="163" spans="1:40" s="471" customFormat="1" x14ac:dyDescent="0.2">
      <c r="A163" s="459" t="s">
        <v>260</v>
      </c>
      <c r="B163" s="443" t="s">
        <v>259</v>
      </c>
      <c r="C163" s="444" t="s">
        <v>0</v>
      </c>
      <c r="D163" s="460">
        <f t="shared" ref="D163:D170" si="11">+AJ163*(1+$AI$5)</f>
        <v>16480</v>
      </c>
      <c r="G163" s="614">
        <v>13000</v>
      </c>
      <c r="AJ163" s="471">
        <v>16000</v>
      </c>
      <c r="AN163" s="471">
        <v>16000</v>
      </c>
    </row>
    <row r="164" spans="1:40" s="471" customFormat="1" x14ac:dyDescent="0.2">
      <c r="A164" s="459" t="s">
        <v>262</v>
      </c>
      <c r="B164" s="443" t="s">
        <v>265</v>
      </c>
      <c r="C164" s="444" t="s">
        <v>38</v>
      </c>
      <c r="D164" s="460">
        <f t="shared" si="11"/>
        <v>2781</v>
      </c>
      <c r="G164" s="610">
        <f>6000/3</f>
        <v>2000</v>
      </c>
      <c r="AJ164" s="471">
        <v>2700</v>
      </c>
      <c r="AN164" s="471">
        <v>2700</v>
      </c>
    </row>
    <row r="165" spans="1:40" s="471" customFormat="1" x14ac:dyDescent="0.2">
      <c r="A165" s="459" t="s">
        <v>152</v>
      </c>
      <c r="B165" s="443" t="s">
        <v>153</v>
      </c>
      <c r="C165" s="444" t="s">
        <v>38</v>
      </c>
      <c r="D165" s="460">
        <v>7000</v>
      </c>
      <c r="G165" s="614">
        <f>21000/3</f>
        <v>7000</v>
      </c>
      <c r="AJ165" s="471">
        <v>6000</v>
      </c>
      <c r="AN165" s="471">
        <v>6000</v>
      </c>
    </row>
    <row r="166" spans="1:40" s="471" customFormat="1" x14ac:dyDescent="0.2">
      <c r="A166" s="505" t="s">
        <v>228</v>
      </c>
      <c r="B166" s="443" t="s">
        <v>261</v>
      </c>
      <c r="C166" s="444" t="s">
        <v>38</v>
      </c>
      <c r="D166" s="460">
        <v>2800</v>
      </c>
      <c r="G166" s="610">
        <v>2800</v>
      </c>
      <c r="AJ166" s="471">
        <v>2200</v>
      </c>
      <c r="AN166" s="471">
        <v>2200</v>
      </c>
    </row>
    <row r="167" spans="1:40" s="201" customFormat="1" x14ac:dyDescent="0.2">
      <c r="A167" s="459" t="s">
        <v>322</v>
      </c>
      <c r="B167" s="443" t="s">
        <v>456</v>
      </c>
      <c r="C167" s="444" t="s">
        <v>0</v>
      </c>
      <c r="D167" s="460">
        <f t="shared" si="11"/>
        <v>298700</v>
      </c>
      <c r="E167" s="506"/>
      <c r="G167" s="611"/>
      <c r="AJ167" s="481">
        <v>290000</v>
      </c>
      <c r="AN167" s="481">
        <v>290000</v>
      </c>
    </row>
    <row r="168" spans="1:40" s="201" customFormat="1" ht="18" customHeight="1" x14ac:dyDescent="0.2">
      <c r="A168" s="182" t="s">
        <v>323</v>
      </c>
      <c r="B168" s="163" t="s">
        <v>299</v>
      </c>
      <c r="C168" s="183" t="s">
        <v>0</v>
      </c>
      <c r="D168" s="446">
        <f t="shared" si="11"/>
        <v>2657.4</v>
      </c>
      <c r="E168" s="506"/>
      <c r="G168" s="610">
        <v>900</v>
      </c>
      <c r="AJ168" s="481">
        <v>2580</v>
      </c>
      <c r="AN168" s="481">
        <v>2580</v>
      </c>
    </row>
    <row r="169" spans="1:40" s="201" customFormat="1" x14ac:dyDescent="0.2">
      <c r="A169" s="182" t="s">
        <v>324</v>
      </c>
      <c r="B169" s="163" t="s">
        <v>300</v>
      </c>
      <c r="C169" s="183" t="s">
        <v>0</v>
      </c>
      <c r="D169" s="446">
        <f t="shared" si="11"/>
        <v>102433.5</v>
      </c>
      <c r="E169" s="506"/>
      <c r="G169" s="610">
        <v>130000</v>
      </c>
      <c r="AJ169" s="481">
        <v>99450</v>
      </c>
      <c r="AN169" s="481">
        <v>99450</v>
      </c>
    </row>
    <row r="170" spans="1:40" s="471" customFormat="1" x14ac:dyDescent="0.2">
      <c r="A170" s="459">
        <v>7.45</v>
      </c>
      <c r="B170" s="443" t="s">
        <v>154</v>
      </c>
      <c r="C170" s="444" t="s">
        <v>1</v>
      </c>
      <c r="D170" s="460">
        <f t="shared" si="11"/>
        <v>5716.5</v>
      </c>
      <c r="G170" s="610">
        <f>14000/3</f>
        <v>4666.666666666667</v>
      </c>
      <c r="AJ170" s="471">
        <v>5550</v>
      </c>
      <c r="AN170" s="471">
        <v>5550</v>
      </c>
    </row>
    <row r="171" spans="1:40" s="471" customFormat="1" x14ac:dyDescent="0.2">
      <c r="A171" s="459">
        <v>7.46</v>
      </c>
      <c r="B171" s="163" t="s">
        <v>604</v>
      </c>
      <c r="C171" s="183" t="s">
        <v>3</v>
      </c>
      <c r="D171" s="446">
        <v>25000</v>
      </c>
      <c r="G171" s="610"/>
    </row>
    <row r="172" spans="1:40" s="201" customFormat="1" x14ac:dyDescent="0.2">
      <c r="A172" s="459">
        <v>7.47</v>
      </c>
      <c r="B172" s="163" t="s">
        <v>605</v>
      </c>
      <c r="C172" s="183" t="s">
        <v>3</v>
      </c>
      <c r="D172" s="446">
        <v>46000</v>
      </c>
      <c r="G172" s="610"/>
    </row>
    <row r="173" spans="1:40" s="201" customFormat="1" x14ac:dyDescent="0.2">
      <c r="A173" s="459">
        <v>7.48</v>
      </c>
      <c r="B173" s="163" t="s">
        <v>606</v>
      </c>
      <c r="C173" s="183" t="s">
        <v>0</v>
      </c>
      <c r="D173" s="446">
        <v>2500</v>
      </c>
      <c r="G173" s="610"/>
    </row>
    <row r="174" spans="1:40" s="201" customFormat="1" x14ac:dyDescent="0.2">
      <c r="A174" s="459">
        <f>+A173+0.01</f>
        <v>7.49</v>
      </c>
      <c r="B174" s="163" t="s">
        <v>607</v>
      </c>
      <c r="C174" s="183" t="s">
        <v>0</v>
      </c>
      <c r="D174" s="446">
        <v>2501</v>
      </c>
      <c r="G174" s="610"/>
    </row>
    <row r="175" spans="1:40" s="201" customFormat="1" x14ac:dyDescent="0.2">
      <c r="A175" s="505">
        <f t="shared" ref="A175:A193" si="12">+A174+0.01</f>
        <v>7.5</v>
      </c>
      <c r="B175" s="163" t="s">
        <v>612</v>
      </c>
      <c r="C175" s="183" t="s">
        <v>1</v>
      </c>
      <c r="D175" s="446">
        <f>45000/(6*0.3)</f>
        <v>25000.000000000004</v>
      </c>
      <c r="G175" s="610"/>
    </row>
    <row r="176" spans="1:40" s="201" customFormat="1" x14ac:dyDescent="0.2">
      <c r="A176" s="459">
        <f t="shared" si="12"/>
        <v>7.51</v>
      </c>
      <c r="B176" s="163" t="s">
        <v>613</v>
      </c>
      <c r="C176" s="183" t="s">
        <v>0</v>
      </c>
      <c r="D176" s="446">
        <v>4500</v>
      </c>
      <c r="G176" s="610"/>
    </row>
    <row r="177" spans="1:52" s="201" customFormat="1" x14ac:dyDescent="0.2">
      <c r="A177" s="459">
        <f t="shared" si="12"/>
        <v>7.52</v>
      </c>
      <c r="B177" s="163" t="s">
        <v>611</v>
      </c>
      <c r="C177" s="183" t="s">
        <v>0</v>
      </c>
      <c r="D177" s="446">
        <v>5500</v>
      </c>
      <c r="G177" s="610"/>
    </row>
    <row r="178" spans="1:52" s="201" customFormat="1" x14ac:dyDescent="0.2">
      <c r="A178" s="459">
        <f t="shared" si="12"/>
        <v>7.5299999999999994</v>
      </c>
      <c r="B178" s="163" t="s">
        <v>608</v>
      </c>
      <c r="C178" s="183" t="s">
        <v>0</v>
      </c>
      <c r="D178" s="446">
        <v>5500</v>
      </c>
      <c r="G178" s="610"/>
    </row>
    <row r="179" spans="1:52" s="201" customFormat="1" x14ac:dyDescent="0.2">
      <c r="A179" s="459">
        <f t="shared" si="12"/>
        <v>7.5399999999999991</v>
      </c>
      <c r="B179" s="163" t="s">
        <v>609</v>
      </c>
      <c r="C179" s="183" t="s">
        <v>0</v>
      </c>
      <c r="D179" s="446">
        <v>60</v>
      </c>
      <c r="G179" s="610"/>
    </row>
    <row r="180" spans="1:52" s="201" customFormat="1" x14ac:dyDescent="0.2">
      <c r="A180" s="459">
        <f t="shared" si="12"/>
        <v>7.5499999999999989</v>
      </c>
      <c r="B180" s="163" t="s">
        <v>610</v>
      </c>
      <c r="C180" s="183" t="s">
        <v>0</v>
      </c>
      <c r="D180" s="446">
        <v>60</v>
      </c>
      <c r="G180" s="610"/>
    </row>
    <row r="181" spans="1:52" s="201" customFormat="1" x14ac:dyDescent="0.2">
      <c r="A181" s="459">
        <v>7.56</v>
      </c>
      <c r="B181" s="163" t="s">
        <v>643</v>
      </c>
      <c r="C181" s="183" t="s">
        <v>1</v>
      </c>
      <c r="D181" s="446">
        <v>15500</v>
      </c>
      <c r="G181" s="610"/>
    </row>
    <row r="182" spans="1:52" s="201" customFormat="1" x14ac:dyDescent="0.2">
      <c r="A182" s="459">
        <v>7.57</v>
      </c>
      <c r="B182" s="163" t="s">
        <v>650</v>
      </c>
      <c r="C182" s="183" t="s">
        <v>38</v>
      </c>
      <c r="D182" s="446">
        <v>95000</v>
      </c>
      <c r="G182" s="610"/>
    </row>
    <row r="183" spans="1:52" s="201" customFormat="1" x14ac:dyDescent="0.2">
      <c r="A183" s="459">
        <f t="shared" si="12"/>
        <v>7.58</v>
      </c>
      <c r="B183" s="163" t="s">
        <v>651</v>
      </c>
      <c r="C183" s="183" t="s">
        <v>0</v>
      </c>
      <c r="D183" s="446">
        <v>8500</v>
      </c>
      <c r="G183" s="610"/>
    </row>
    <row r="184" spans="1:52" s="201" customFormat="1" x14ac:dyDescent="0.2">
      <c r="A184" s="459">
        <f t="shared" si="12"/>
        <v>7.59</v>
      </c>
      <c r="B184" s="163" t="s">
        <v>696</v>
      </c>
      <c r="C184" s="183" t="s">
        <v>0</v>
      </c>
      <c r="D184" s="446">
        <v>650000</v>
      </c>
      <c r="G184" s="610"/>
    </row>
    <row r="185" spans="1:52" s="201" customFormat="1" x14ac:dyDescent="0.2">
      <c r="A185" s="459">
        <f t="shared" si="12"/>
        <v>7.6</v>
      </c>
      <c r="B185" s="163" t="s">
        <v>721</v>
      </c>
      <c r="C185" s="183" t="s">
        <v>0</v>
      </c>
      <c r="D185" s="446">
        <v>580000</v>
      </c>
      <c r="G185" s="610"/>
    </row>
    <row r="186" spans="1:52" s="201" customFormat="1" x14ac:dyDescent="0.2">
      <c r="A186" s="459">
        <f t="shared" si="12"/>
        <v>7.6099999999999994</v>
      </c>
      <c r="B186" s="163" t="s">
        <v>690</v>
      </c>
      <c r="C186" s="183" t="s">
        <v>0</v>
      </c>
      <c r="D186" s="446">
        <v>280000</v>
      </c>
      <c r="G186" s="610"/>
    </row>
    <row r="187" spans="1:52" s="201" customFormat="1" x14ac:dyDescent="0.2">
      <c r="A187" s="459">
        <f t="shared" si="12"/>
        <v>7.6199999999999992</v>
      </c>
      <c r="B187" s="163" t="s">
        <v>691</v>
      </c>
      <c r="C187" s="183" t="s">
        <v>0</v>
      </c>
      <c r="D187" s="446">
        <v>190000</v>
      </c>
      <c r="G187" s="610"/>
    </row>
    <row r="188" spans="1:52" s="201" customFormat="1" x14ac:dyDescent="0.2">
      <c r="A188" s="459">
        <f t="shared" si="12"/>
        <v>7.629999999999999</v>
      </c>
      <c r="B188" s="163" t="s">
        <v>692</v>
      </c>
      <c r="C188" s="183" t="s">
        <v>38</v>
      </c>
      <c r="D188" s="446">
        <v>244531.36363636365</v>
      </c>
      <c r="G188" s="610"/>
      <c r="AY188" s="201">
        <v>190</v>
      </c>
      <c r="AZ188" s="201">
        <v>1.2</v>
      </c>
    </row>
    <row r="189" spans="1:52" s="201" customFormat="1" x14ac:dyDescent="0.2">
      <c r="A189" s="459">
        <f t="shared" si="12"/>
        <v>7.6399999999999988</v>
      </c>
      <c r="B189" s="163" t="s">
        <v>698</v>
      </c>
      <c r="C189" s="183" t="s">
        <v>36</v>
      </c>
      <c r="D189" s="446">
        <f>135000/4.2</f>
        <v>32142.857142857141</v>
      </c>
      <c r="G189" s="610"/>
    </row>
    <row r="190" spans="1:52" s="201" customFormat="1" x14ac:dyDescent="0.2">
      <c r="A190" s="459">
        <f t="shared" si="12"/>
        <v>7.6499999999999986</v>
      </c>
      <c r="B190" s="163" t="s">
        <v>699</v>
      </c>
      <c r="C190" s="183" t="s">
        <v>36</v>
      </c>
      <c r="D190" s="446">
        <v>55000</v>
      </c>
      <c r="G190" s="610"/>
    </row>
    <row r="191" spans="1:52" s="201" customFormat="1" x14ac:dyDescent="0.2">
      <c r="A191" s="459">
        <f t="shared" si="12"/>
        <v>7.6599999999999984</v>
      </c>
      <c r="B191" s="163" t="s">
        <v>703</v>
      </c>
      <c r="C191" s="183" t="s">
        <v>0</v>
      </c>
      <c r="D191" s="446">
        <f>85000/50</f>
        <v>1700</v>
      </c>
      <c r="G191" s="610"/>
      <c r="AY191" s="201">
        <f>+(AY188*AZ191)/AZ188</f>
        <v>158.33333333333334</v>
      </c>
      <c r="AZ191" s="201">
        <v>1</v>
      </c>
    </row>
    <row r="192" spans="1:52" s="201" customFormat="1" x14ac:dyDescent="0.2">
      <c r="A192" s="459">
        <f t="shared" si="12"/>
        <v>7.6699999999999982</v>
      </c>
      <c r="B192" s="163" t="s">
        <v>722</v>
      </c>
      <c r="C192" s="183" t="s">
        <v>36</v>
      </c>
      <c r="D192" s="446">
        <v>25000</v>
      </c>
      <c r="G192" s="610"/>
      <c r="AW192" s="201">
        <f>1/(1*1*0.05)</f>
        <v>20</v>
      </c>
    </row>
    <row r="193" spans="1:51" s="201" customFormat="1" ht="13.5" thickBot="1" x14ac:dyDescent="0.25">
      <c r="A193" s="459">
        <f t="shared" si="12"/>
        <v>7.6799999999999979</v>
      </c>
      <c r="B193" s="163"/>
      <c r="C193" s="183" t="s">
        <v>0</v>
      </c>
      <c r="D193" s="446"/>
      <c r="G193" s="610"/>
      <c r="AW193" s="201">
        <v>7</v>
      </c>
      <c r="AX193" s="201" t="s">
        <v>36</v>
      </c>
      <c r="AY193" s="201">
        <v>20</v>
      </c>
    </row>
    <row r="194" spans="1:51" s="201" customFormat="1" ht="13.5" thickBot="1" x14ac:dyDescent="0.25">
      <c r="A194" s="452">
        <v>9</v>
      </c>
      <c r="B194" s="516" t="s">
        <v>234</v>
      </c>
      <c r="C194" s="517"/>
      <c r="D194" s="518"/>
      <c r="G194" s="610"/>
      <c r="AW194" s="201" t="s">
        <v>680</v>
      </c>
      <c r="AY194" s="201">
        <v>1</v>
      </c>
    </row>
    <row r="195" spans="1:51" s="201" customFormat="1" x14ac:dyDescent="0.2">
      <c r="A195" s="507">
        <v>9.1</v>
      </c>
      <c r="B195" s="508" t="s">
        <v>235</v>
      </c>
      <c r="C195" s="509" t="s">
        <v>53</v>
      </c>
      <c r="D195" s="510">
        <f>+'ANALISIS BASICOS'!J74</f>
        <v>542777</v>
      </c>
      <c r="G195" s="610">
        <v>470000</v>
      </c>
      <c r="AJ195" s="201">
        <v>446451</v>
      </c>
      <c r="AN195" s="201">
        <v>446451</v>
      </c>
      <c r="AX195" s="201">
        <f>7*1/AY193</f>
        <v>0.35</v>
      </c>
    </row>
    <row r="196" spans="1:51" s="201" customFormat="1" x14ac:dyDescent="0.2">
      <c r="A196" s="501">
        <v>9.1999999999999993</v>
      </c>
      <c r="B196" s="163" t="s">
        <v>236</v>
      </c>
      <c r="C196" s="183" t="s">
        <v>53</v>
      </c>
      <c r="D196" s="446">
        <f>+'ANALISIS BASICOS'!J110</f>
        <v>505440</v>
      </c>
      <c r="G196" s="610">
        <v>430000</v>
      </c>
      <c r="AJ196" s="201">
        <v>408723</v>
      </c>
      <c r="AN196" s="201">
        <v>408723</v>
      </c>
    </row>
    <row r="197" spans="1:51" s="201" customFormat="1" x14ac:dyDescent="0.2">
      <c r="A197" s="501">
        <v>9.6</v>
      </c>
      <c r="B197" s="163" t="s">
        <v>238</v>
      </c>
      <c r="C197" s="183" t="s">
        <v>53</v>
      </c>
      <c r="D197" s="446">
        <f>+'ANALISIS BASICOS'!J179</f>
        <v>449928</v>
      </c>
      <c r="G197" s="611"/>
      <c r="AJ197" s="201">
        <v>391419</v>
      </c>
      <c r="AN197" s="201">
        <v>391419</v>
      </c>
    </row>
    <row r="198" spans="1:51" s="201" customFormat="1" x14ac:dyDescent="0.2">
      <c r="A198" s="501">
        <v>9.11</v>
      </c>
      <c r="B198" s="163" t="s">
        <v>315</v>
      </c>
      <c r="C198" s="183" t="s">
        <v>53</v>
      </c>
      <c r="D198" s="446">
        <f>+'ANALISIS BASICOS'!J36</f>
        <v>592725</v>
      </c>
      <c r="G198" s="610">
        <v>495000</v>
      </c>
    </row>
    <row r="199" spans="1:51" s="201" customFormat="1" ht="13.5" thickBot="1" x14ac:dyDescent="0.25">
      <c r="A199" s="513">
        <v>9.1199999999999992</v>
      </c>
      <c r="B199" s="469"/>
      <c r="C199" s="470"/>
      <c r="D199" s="462"/>
      <c r="G199" s="610"/>
    </row>
    <row r="200" spans="1:51" s="201" customFormat="1" ht="13.5" thickBot="1" x14ac:dyDescent="0.25">
      <c r="A200" s="447"/>
      <c r="B200" s="448"/>
      <c r="C200" s="447"/>
      <c r="D200" s="449"/>
      <c r="G200" s="610"/>
    </row>
    <row r="201" spans="1:51" s="201" customFormat="1" ht="13.5" thickBot="1" x14ac:dyDescent="0.25">
      <c r="A201" s="452">
        <v>10</v>
      </c>
      <c r="B201" s="516" t="s">
        <v>276</v>
      </c>
      <c r="C201" s="517"/>
      <c r="D201" s="518"/>
      <c r="G201" s="610"/>
    </row>
    <row r="202" spans="1:51" s="201" customFormat="1" x14ac:dyDescent="0.2">
      <c r="A202" s="514">
        <v>10.199999999999999</v>
      </c>
      <c r="B202" s="511" t="s">
        <v>266</v>
      </c>
      <c r="C202" s="512" t="s">
        <v>165</v>
      </c>
      <c r="D202" s="515">
        <v>5</v>
      </c>
      <c r="G202" s="610"/>
    </row>
    <row r="203" spans="1:51" s="201" customFormat="1" x14ac:dyDescent="0.2">
      <c r="A203" s="514">
        <v>10.4</v>
      </c>
      <c r="B203" s="511" t="s">
        <v>628</v>
      </c>
      <c r="C203" s="512" t="s">
        <v>165</v>
      </c>
      <c r="D203" s="515">
        <v>5</v>
      </c>
      <c r="G203" s="610"/>
    </row>
    <row r="204" spans="1:51" s="201" customFormat="1" x14ac:dyDescent="0.2">
      <c r="A204" s="501">
        <v>10.5</v>
      </c>
      <c r="B204" s="163" t="s">
        <v>525</v>
      </c>
      <c r="C204" s="183" t="s">
        <v>165</v>
      </c>
      <c r="D204" s="446">
        <v>5</v>
      </c>
      <c r="G204" s="611"/>
    </row>
    <row r="205" spans="1:51" s="201" customFormat="1" x14ac:dyDescent="0.2">
      <c r="A205" s="514">
        <v>10.199999999999999</v>
      </c>
      <c r="B205" s="511" t="s">
        <v>266</v>
      </c>
      <c r="C205" s="512" t="s">
        <v>165</v>
      </c>
      <c r="D205" s="515">
        <v>5</v>
      </c>
      <c r="G205" s="605"/>
    </row>
    <row r="206" spans="1:51" s="201" customFormat="1" ht="13.5" thickBot="1" x14ac:dyDescent="0.25">
      <c r="A206" s="447"/>
      <c r="B206" s="448"/>
      <c r="C206" s="447"/>
      <c r="D206" s="449"/>
      <c r="G206" s="605"/>
    </row>
    <row r="207" spans="1:51" s="201" customFormat="1" ht="13.5" thickBot="1" x14ac:dyDescent="0.25">
      <c r="A207" s="452">
        <v>11</v>
      </c>
      <c r="B207" s="516" t="s">
        <v>563</v>
      </c>
      <c r="C207" s="517"/>
      <c r="D207" s="518"/>
      <c r="G207" s="610"/>
    </row>
    <row r="208" spans="1:51" s="201" customFormat="1" x14ac:dyDescent="0.2">
      <c r="A208" s="507" t="s">
        <v>564</v>
      </c>
      <c r="B208" s="508" t="s">
        <v>569</v>
      </c>
      <c r="C208" s="509" t="s">
        <v>38</v>
      </c>
      <c r="D208" s="510">
        <v>3600</v>
      </c>
      <c r="G208" s="610"/>
      <c r="AJ208" s="201">
        <v>446451</v>
      </c>
      <c r="AN208" s="201">
        <v>446451</v>
      </c>
    </row>
    <row r="209" spans="1:40" s="201" customFormat="1" x14ac:dyDescent="0.2">
      <c r="A209" s="501" t="s">
        <v>565</v>
      </c>
      <c r="B209" s="163" t="s">
        <v>570</v>
      </c>
      <c r="C209" s="183" t="s">
        <v>0</v>
      </c>
      <c r="D209" s="446">
        <v>12782</v>
      </c>
      <c r="G209" s="610"/>
      <c r="AJ209" s="201">
        <v>408723</v>
      </c>
      <c r="AN209" s="201">
        <v>408723</v>
      </c>
    </row>
    <row r="210" spans="1:40" s="201" customFormat="1" x14ac:dyDescent="0.2">
      <c r="A210" s="501" t="s">
        <v>566</v>
      </c>
      <c r="B210" s="163" t="s">
        <v>571</v>
      </c>
      <c r="C210" s="183" t="s">
        <v>0</v>
      </c>
      <c r="D210" s="446">
        <v>65000</v>
      </c>
      <c r="G210" s="610"/>
      <c r="AJ210" s="201">
        <v>391419</v>
      </c>
      <c r="AN210" s="201">
        <v>391419</v>
      </c>
    </row>
    <row r="211" spans="1:40" s="201" customFormat="1" x14ac:dyDescent="0.2">
      <c r="A211" s="501" t="s">
        <v>567</v>
      </c>
      <c r="B211" s="163" t="s">
        <v>572</v>
      </c>
      <c r="C211" s="183" t="s">
        <v>0</v>
      </c>
      <c r="D211" s="446">
        <v>500</v>
      </c>
      <c r="G211" s="610"/>
    </row>
    <row r="212" spans="1:40" s="201" customFormat="1" x14ac:dyDescent="0.2">
      <c r="A212" s="501" t="s">
        <v>568</v>
      </c>
      <c r="B212" s="163" t="s">
        <v>576</v>
      </c>
      <c r="C212" s="183" t="s">
        <v>0</v>
      </c>
      <c r="D212" s="446">
        <v>450</v>
      </c>
      <c r="G212" s="610"/>
    </row>
    <row r="213" spans="1:40" x14ac:dyDescent="0.2">
      <c r="A213" s="501" t="s">
        <v>573</v>
      </c>
      <c r="B213" s="163" t="s">
        <v>592</v>
      </c>
      <c r="C213" s="183" t="s">
        <v>38</v>
      </c>
      <c r="D213" s="446">
        <v>11000</v>
      </c>
    </row>
    <row r="214" spans="1:40" x14ac:dyDescent="0.2">
      <c r="A214" s="501" t="s">
        <v>574</v>
      </c>
      <c r="B214" s="163" t="s">
        <v>593</v>
      </c>
      <c r="C214" s="183" t="s">
        <v>0</v>
      </c>
      <c r="D214" s="446">
        <v>5500</v>
      </c>
    </row>
    <row r="215" spans="1:40" x14ac:dyDescent="0.2">
      <c r="A215" s="501" t="s">
        <v>575</v>
      </c>
      <c r="B215" s="163" t="s">
        <v>598</v>
      </c>
      <c r="C215" s="183" t="s">
        <v>0</v>
      </c>
      <c r="D215" s="446">
        <v>16000</v>
      </c>
    </row>
    <row r="216" spans="1:40" x14ac:dyDescent="0.2">
      <c r="A216" s="501" t="s">
        <v>580</v>
      </c>
      <c r="B216" s="163" t="s">
        <v>599</v>
      </c>
      <c r="C216" s="183" t="s">
        <v>0</v>
      </c>
      <c r="D216" s="446">
        <v>7900</v>
      </c>
    </row>
    <row r="217" spans="1:40" x14ac:dyDescent="0.2">
      <c r="A217" s="501" t="s">
        <v>600</v>
      </c>
      <c r="B217" s="163" t="s">
        <v>595</v>
      </c>
      <c r="C217" s="183" t="s">
        <v>0</v>
      </c>
      <c r="D217" s="446">
        <v>12500</v>
      </c>
    </row>
    <row r="218" spans="1:40" x14ac:dyDescent="0.2">
      <c r="A218" s="501" t="s">
        <v>583</v>
      </c>
      <c r="B218" s="163" t="s">
        <v>602</v>
      </c>
      <c r="C218" s="183" t="s">
        <v>0</v>
      </c>
      <c r="D218" s="446">
        <v>8000</v>
      </c>
    </row>
    <row r="219" spans="1:40" x14ac:dyDescent="0.2">
      <c r="A219" s="501" t="s">
        <v>584</v>
      </c>
      <c r="B219" s="163" t="s">
        <v>603</v>
      </c>
      <c r="C219" s="183" t="s">
        <v>0</v>
      </c>
      <c r="D219" s="446">
        <v>420000</v>
      </c>
    </row>
    <row r="220" spans="1:40" x14ac:dyDescent="0.2">
      <c r="A220" s="501" t="s">
        <v>581</v>
      </c>
      <c r="B220" s="163" t="s">
        <v>594</v>
      </c>
      <c r="C220" s="183" t="s">
        <v>0</v>
      </c>
      <c r="D220" s="446">
        <v>115000</v>
      </c>
    </row>
    <row r="221" spans="1:40" x14ac:dyDescent="0.2">
      <c r="A221" s="501" t="s">
        <v>582</v>
      </c>
      <c r="B221" s="163" t="s">
        <v>595</v>
      </c>
      <c r="C221" s="183" t="s">
        <v>0</v>
      </c>
      <c r="D221" s="446">
        <v>11500</v>
      </c>
    </row>
    <row r="222" spans="1:40" x14ac:dyDescent="0.2">
      <c r="A222" s="501" t="s">
        <v>585</v>
      </c>
      <c r="B222" s="163"/>
      <c r="C222" s="183" t="s">
        <v>0</v>
      </c>
      <c r="D222" s="446"/>
    </row>
    <row r="223" spans="1:40" x14ac:dyDescent="0.2">
      <c r="A223" s="501" t="s">
        <v>586</v>
      </c>
      <c r="B223" s="163"/>
      <c r="C223" s="183" t="s">
        <v>0</v>
      </c>
      <c r="D223" s="446"/>
    </row>
    <row r="224" spans="1:40" x14ac:dyDescent="0.2">
      <c r="A224" s="501" t="s">
        <v>587</v>
      </c>
      <c r="B224" s="163"/>
      <c r="C224" s="183" t="s">
        <v>0</v>
      </c>
      <c r="D224" s="446"/>
    </row>
    <row r="225" spans="1:4" x14ac:dyDescent="0.2">
      <c r="A225" s="501" t="s">
        <v>588</v>
      </c>
      <c r="B225" s="163"/>
      <c r="C225" s="183" t="s">
        <v>0</v>
      </c>
      <c r="D225" s="446"/>
    </row>
    <row r="226" spans="1:4" x14ac:dyDescent="0.2">
      <c r="A226" s="501" t="s">
        <v>589</v>
      </c>
      <c r="B226" s="163"/>
      <c r="C226" s="183" t="s">
        <v>0</v>
      </c>
      <c r="D226" s="446"/>
    </row>
    <row r="227" spans="1:4" x14ac:dyDescent="0.2">
      <c r="A227" s="501" t="s">
        <v>590</v>
      </c>
      <c r="B227" s="163"/>
      <c r="C227" s="183" t="s">
        <v>0</v>
      </c>
      <c r="D227" s="446"/>
    </row>
    <row r="228" spans="1:4" x14ac:dyDescent="0.2">
      <c r="A228" s="501" t="s">
        <v>591</v>
      </c>
      <c r="B228" s="163"/>
      <c r="C228" s="183" t="s">
        <v>0</v>
      </c>
      <c r="D228" s="446"/>
    </row>
    <row r="229" spans="1:4" x14ac:dyDescent="0.2">
      <c r="A229" s="501" t="s">
        <v>596</v>
      </c>
      <c r="B229" s="163"/>
      <c r="C229" s="183" t="s">
        <v>0</v>
      </c>
      <c r="D229" s="446"/>
    </row>
    <row r="230" spans="1:4" x14ac:dyDescent="0.2">
      <c r="A230" s="501" t="s">
        <v>597</v>
      </c>
      <c r="B230" s="163"/>
      <c r="C230" s="183" t="s">
        <v>0</v>
      </c>
      <c r="D230" s="446"/>
    </row>
    <row r="233" spans="1:4" x14ac:dyDescent="0.2">
      <c r="B233" s="54" t="e">
        <f>+VLOOKUP(A1067,MATERIALES,2,FALSE)</f>
        <v>#N/A</v>
      </c>
    </row>
  </sheetData>
  <mergeCells count="7">
    <mergeCell ref="G4:G6"/>
    <mergeCell ref="B151:D151"/>
    <mergeCell ref="A2:B2"/>
    <mergeCell ref="C2:D2"/>
    <mergeCell ref="B142:D142"/>
    <mergeCell ref="A3:D3"/>
    <mergeCell ref="A4:D4"/>
  </mergeCells>
  <pageMargins left="0.7" right="0.7" top="0.75" bottom="0.75" header="0.3" footer="0.3"/>
  <pageSetup scale="51" orientation="portrait" verticalDpi="300" r:id="rId1"/>
  <rowBreaks count="2" manualBreakCount="2">
    <brk id="108" max="47" man="1"/>
    <brk id="226" max="47" man="1"/>
  </rowBreaks>
  <colBreaks count="1" manualBreakCount="1">
    <brk id="4" max="184" man="1"/>
  </colBreaks>
  <ignoredErrors>
    <ignoredError sqref="A23 A68 A142:A144 A64 A165 A27 A12 A54:A55 A158:A159 A117:A118 A77:A79 A151:A153 A17 A81 A88 A89:A90 A91:A92 A93 A94 A95:A97 A98 A99 A100:A103 A104:A106 A107:A109 A110 A111 A112 A113 A119 A120:A121" numberStoredAsText="1"/>
  </ignoredError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030A0"/>
  </sheetPr>
  <dimension ref="A1:J48"/>
  <sheetViews>
    <sheetView view="pageBreakPreview" topLeftCell="A7" zoomScale="87" zoomScaleNormal="100" zoomScaleSheetLayoutView="87" workbookViewId="0">
      <selection activeCell="L20" sqref="L20"/>
    </sheetView>
  </sheetViews>
  <sheetFormatPr baseColWidth="10" defaultRowHeight="12.75" x14ac:dyDescent="0.2"/>
  <cols>
    <col min="1" max="1" width="7.85546875" style="54" customWidth="1"/>
    <col min="2" max="2" width="56" style="54" customWidth="1"/>
    <col min="3" max="3" width="7.28515625" style="54" customWidth="1"/>
    <col min="4" max="4" width="18.140625" style="57" customWidth="1"/>
    <col min="5" max="5" width="14.85546875" style="16" customWidth="1"/>
    <col min="6" max="6" width="13.42578125" style="407" customWidth="1"/>
    <col min="7" max="7" width="7.85546875" style="407" hidden="1" customWidth="1"/>
    <col min="8" max="8" width="18" style="411" hidden="1" customWidth="1"/>
    <col min="9" max="10" width="11.42578125" style="16" hidden="1" customWidth="1"/>
    <col min="11" max="16384" width="11.42578125" style="16"/>
  </cols>
  <sheetData>
    <row r="1" spans="1:8" ht="13.5" thickBot="1" x14ac:dyDescent="0.25"/>
    <row r="2" spans="1:8" ht="69.75" customHeight="1" thickBot="1" x14ac:dyDescent="0.25">
      <c r="A2" s="817" t="str">
        <f>+'Ingeniero y obra'!B5</f>
        <v>"REALIZAR OBRAS DE MANTENIMIENTO A LAS SEDES DONDE FUNCIONA LA DIRECCION REGIONAL Y DEL CENTRO DE LA INDUSTRIA, LA EMPRESA Y LOS SERVICIOS DEL SENA REGIONAL HUILA "</v>
      </c>
      <c r="B2" s="818"/>
      <c r="C2" s="818"/>
      <c r="D2" s="819"/>
      <c r="E2" s="541"/>
      <c r="F2" s="463"/>
    </row>
    <row r="3" spans="1:8" ht="22.5" customHeight="1" thickBot="1" x14ac:dyDescent="0.25">
      <c r="A3" s="811" t="s">
        <v>201</v>
      </c>
      <c r="B3" s="812"/>
      <c r="C3" s="812"/>
      <c r="D3" s="813"/>
      <c r="F3" s="464"/>
    </row>
    <row r="4" spans="1:8" ht="13.5" thickBot="1" x14ac:dyDescent="0.25">
      <c r="A4" s="1064"/>
      <c r="B4" s="1065"/>
      <c r="C4" s="1065"/>
      <c r="D4" s="1065"/>
      <c r="E4" s="1066"/>
      <c r="F4" s="464"/>
    </row>
    <row r="5" spans="1:8" ht="13.5" thickBot="1" x14ac:dyDescent="0.25">
      <c r="A5" s="465" t="s">
        <v>32</v>
      </c>
      <c r="B5" s="428" t="s">
        <v>33</v>
      </c>
      <c r="C5" s="429" t="s">
        <v>0</v>
      </c>
      <c r="D5" s="1067" t="s">
        <v>34</v>
      </c>
      <c r="E5" s="1068"/>
      <c r="F5" s="464"/>
      <c r="G5" s="407" t="s">
        <v>328</v>
      </c>
    </row>
    <row r="6" spans="1:8" s="458" customFormat="1" ht="13.5" thickBot="1" x14ac:dyDescent="0.25">
      <c r="A6" s="466">
        <v>1</v>
      </c>
      <c r="B6" s="44" t="s">
        <v>184</v>
      </c>
      <c r="C6" s="456"/>
      <c r="D6" s="453" t="s">
        <v>162</v>
      </c>
      <c r="E6" s="430" t="s">
        <v>185</v>
      </c>
      <c r="F6" s="467"/>
      <c r="G6" s="457">
        <v>0.03</v>
      </c>
      <c r="H6" s="412"/>
    </row>
    <row r="7" spans="1:8" s="407" customFormat="1" x14ac:dyDescent="0.2">
      <c r="A7" s="189">
        <v>1.3</v>
      </c>
      <c r="B7" s="190" t="s">
        <v>186</v>
      </c>
      <c r="C7" s="191" t="s">
        <v>162</v>
      </c>
      <c r="D7" s="431">
        <f>+H7*(1+$G$6)</f>
        <v>473800</v>
      </c>
      <c r="E7" s="431">
        <f>+D7/8</f>
        <v>59225</v>
      </c>
      <c r="F7" s="408"/>
      <c r="H7" s="411">
        <v>460000</v>
      </c>
    </row>
    <row r="8" spans="1:8" s="407" customFormat="1" ht="25.5" x14ac:dyDescent="0.2">
      <c r="A8" s="189" t="s">
        <v>211</v>
      </c>
      <c r="B8" s="190" t="s">
        <v>187</v>
      </c>
      <c r="C8" s="191" t="s">
        <v>162</v>
      </c>
      <c r="D8" s="431">
        <f t="shared" ref="D8:D15" si="0">+H8*(1+$G$6)</f>
        <v>133900</v>
      </c>
      <c r="E8" s="431">
        <f>+D8/8</f>
        <v>16737.5</v>
      </c>
      <c r="F8" s="408"/>
      <c r="H8" s="411">
        <v>130000</v>
      </c>
    </row>
    <row r="9" spans="1:8" s="407" customFormat="1" x14ac:dyDescent="0.2">
      <c r="A9" s="189" t="s">
        <v>43</v>
      </c>
      <c r="B9" s="190" t="s">
        <v>19</v>
      </c>
      <c r="C9" s="191" t="s">
        <v>162</v>
      </c>
      <c r="D9" s="431">
        <f>+H9*(1+$G$6)</f>
        <v>195700</v>
      </c>
      <c r="E9" s="431">
        <f>+D9/8</f>
        <v>24462.5</v>
      </c>
      <c r="F9" s="408"/>
      <c r="H9" s="411">
        <v>190000</v>
      </c>
    </row>
    <row r="10" spans="1:8" s="407" customFormat="1" x14ac:dyDescent="0.2">
      <c r="A10" s="189" t="s">
        <v>442</v>
      </c>
      <c r="B10" s="190" t="s">
        <v>443</v>
      </c>
      <c r="C10" s="191" t="s">
        <v>162</v>
      </c>
      <c r="D10" s="431">
        <f>+E10*8</f>
        <v>39904</v>
      </c>
      <c r="E10" s="431">
        <v>4988</v>
      </c>
      <c r="F10" s="408"/>
      <c r="H10" s="411"/>
    </row>
    <row r="11" spans="1:8" s="407" customFormat="1" x14ac:dyDescent="0.2">
      <c r="A11" s="189">
        <v>1.1200000000000001</v>
      </c>
      <c r="B11" s="190" t="s">
        <v>188</v>
      </c>
      <c r="C11" s="191" t="s">
        <v>162</v>
      </c>
      <c r="D11" s="431">
        <f t="shared" si="0"/>
        <v>19570</v>
      </c>
      <c r="E11" s="431">
        <f>D11/8</f>
        <v>2446.25</v>
      </c>
      <c r="F11" s="408"/>
      <c r="H11" s="411">
        <v>19000</v>
      </c>
    </row>
    <row r="12" spans="1:8" s="407" customFormat="1" x14ac:dyDescent="0.2">
      <c r="A12" s="189" t="s">
        <v>258</v>
      </c>
      <c r="B12" s="190" t="s">
        <v>510</v>
      </c>
      <c r="C12" s="191" t="s">
        <v>162</v>
      </c>
      <c r="D12" s="575" t="str">
        <f>+H12</f>
        <v>Global</v>
      </c>
      <c r="E12" s="575" t="s">
        <v>221</v>
      </c>
      <c r="F12" s="408"/>
      <c r="H12" s="411" t="s">
        <v>221</v>
      </c>
    </row>
    <row r="13" spans="1:8" s="407" customFormat="1" x14ac:dyDescent="0.2">
      <c r="A13" s="189">
        <v>1.1599999999999999</v>
      </c>
      <c r="B13" s="190" t="s">
        <v>189</v>
      </c>
      <c r="C13" s="191" t="s">
        <v>162</v>
      </c>
      <c r="D13" s="431">
        <f t="shared" si="0"/>
        <v>72100</v>
      </c>
      <c r="E13" s="431">
        <f>D13/8</f>
        <v>9012.5</v>
      </c>
      <c r="F13" s="408"/>
      <c r="H13" s="411">
        <v>70000</v>
      </c>
    </row>
    <row r="14" spans="1:8" s="407" customFormat="1" x14ac:dyDescent="0.2">
      <c r="A14" s="189">
        <v>1.18</v>
      </c>
      <c r="B14" s="190" t="s">
        <v>190</v>
      </c>
      <c r="C14" s="191" t="s">
        <v>162</v>
      </c>
      <c r="D14" s="431">
        <f t="shared" si="0"/>
        <v>49440</v>
      </c>
      <c r="E14" s="431">
        <f>D14/8</f>
        <v>6180</v>
      </c>
      <c r="F14" s="431">
        <v>20000</v>
      </c>
      <c r="H14" s="411">
        <v>48000</v>
      </c>
    </row>
    <row r="15" spans="1:8" s="407" customFormat="1" x14ac:dyDescent="0.2">
      <c r="A15" s="435">
        <v>1202</v>
      </c>
      <c r="B15" s="190" t="s">
        <v>283</v>
      </c>
      <c r="C15" s="191" t="s">
        <v>162</v>
      </c>
      <c r="D15" s="431">
        <f t="shared" si="0"/>
        <v>25750</v>
      </c>
      <c r="E15" s="431">
        <f>+D15/8</f>
        <v>3218.75</v>
      </c>
      <c r="F15" s="408"/>
      <c r="H15" s="411">
        <v>25000</v>
      </c>
    </row>
    <row r="16" spans="1:8" s="407" customFormat="1" ht="25.5" x14ac:dyDescent="0.2">
      <c r="A16" s="189">
        <v>1.21</v>
      </c>
      <c r="B16" s="190" t="s">
        <v>523</v>
      </c>
      <c r="C16" s="191" t="s">
        <v>162</v>
      </c>
      <c r="D16" s="431">
        <f>+H16*(1+$G$6)+9000</f>
        <v>9000</v>
      </c>
      <c r="E16" s="431">
        <f>D16/8</f>
        <v>1125</v>
      </c>
      <c r="F16" s="408"/>
      <c r="H16" s="411"/>
    </row>
    <row r="17" spans="1:10" s="407" customFormat="1" x14ac:dyDescent="0.2">
      <c r="A17" s="189" t="s">
        <v>45</v>
      </c>
      <c r="B17" s="190" t="s">
        <v>191</v>
      </c>
      <c r="C17" s="191" t="s">
        <v>162</v>
      </c>
      <c r="D17" s="431">
        <f t="shared" ref="D17" si="1">+H17*(1+$G$6)</f>
        <v>77250</v>
      </c>
      <c r="E17" s="431">
        <f>+D17/8</f>
        <v>9656.25</v>
      </c>
      <c r="F17" s="408"/>
      <c r="H17" s="411">
        <v>75000</v>
      </c>
    </row>
    <row r="18" spans="1:10" s="407" customFormat="1" x14ac:dyDescent="0.2">
      <c r="A18" s="189">
        <v>1.26</v>
      </c>
      <c r="B18" s="190" t="s">
        <v>687</v>
      </c>
      <c r="C18" s="191" t="s">
        <v>162</v>
      </c>
      <c r="D18" s="431">
        <v>65000</v>
      </c>
      <c r="E18" s="431">
        <f>+D18/8</f>
        <v>8125</v>
      </c>
      <c r="F18" s="408"/>
      <c r="H18" s="411"/>
    </row>
    <row r="19" spans="1:10" s="407" customFormat="1" x14ac:dyDescent="0.2">
      <c r="A19" s="189">
        <v>1.27</v>
      </c>
      <c r="B19" s="190" t="s">
        <v>688</v>
      </c>
      <c r="C19" s="191" t="s">
        <v>162</v>
      </c>
      <c r="D19" s="431">
        <v>95000</v>
      </c>
      <c r="E19" s="431">
        <f>+D19/8</f>
        <v>11875</v>
      </c>
      <c r="F19" s="408"/>
      <c r="H19" s="411"/>
    </row>
    <row r="20" spans="1:10" s="407" customFormat="1" x14ac:dyDescent="0.2">
      <c r="A20" s="189">
        <v>1.28</v>
      </c>
      <c r="B20" s="190" t="s">
        <v>695</v>
      </c>
      <c r="C20" s="191" t="s">
        <v>162</v>
      </c>
      <c r="D20" s="431">
        <v>30000</v>
      </c>
      <c r="E20" s="431">
        <f>+D20/8</f>
        <v>3750</v>
      </c>
      <c r="F20" s="408"/>
      <c r="H20" s="411"/>
    </row>
    <row r="21" spans="1:10" s="407" customFormat="1" x14ac:dyDescent="0.2">
      <c r="A21" s="189">
        <v>1.29</v>
      </c>
      <c r="B21" s="190" t="s">
        <v>717</v>
      </c>
      <c r="C21" s="191" t="s">
        <v>0</v>
      </c>
      <c r="D21" s="431">
        <v>115000</v>
      </c>
      <c r="E21" s="431">
        <f>+D21/8</f>
        <v>14375</v>
      </c>
      <c r="F21" s="408"/>
      <c r="H21" s="411"/>
    </row>
    <row r="22" spans="1:10" s="407" customFormat="1" ht="13.5" thickBot="1" x14ac:dyDescent="0.25">
      <c r="A22" s="189"/>
      <c r="B22" s="190"/>
      <c r="C22" s="191"/>
      <c r="D22" s="431"/>
      <c r="E22" s="431"/>
      <c r="F22" s="408"/>
      <c r="H22" s="411">
        <v>75000</v>
      </c>
    </row>
    <row r="23" spans="1:10" s="407" customFormat="1" ht="13.5" thickBot="1" x14ac:dyDescent="0.25">
      <c r="A23" s="1069"/>
      <c r="B23" s="1070"/>
      <c r="C23" s="1070"/>
      <c r="D23" s="1070"/>
      <c r="E23" s="1071"/>
      <c r="F23" s="410"/>
      <c r="H23" s="411"/>
    </row>
    <row r="24" spans="1:10" s="407" customFormat="1" ht="13.5" thickBot="1" x14ac:dyDescent="0.25">
      <c r="A24" s="454">
        <v>2</v>
      </c>
      <c r="B24" s="1072" t="s">
        <v>192</v>
      </c>
      <c r="C24" s="1073"/>
      <c r="D24" s="1073"/>
      <c r="E24" s="1074"/>
      <c r="F24" s="464"/>
      <c r="H24" s="411"/>
    </row>
    <row r="25" spans="1:10" s="407" customFormat="1" x14ac:dyDescent="0.2">
      <c r="A25" s="189" t="s">
        <v>60</v>
      </c>
      <c r="B25" s="190" t="s">
        <v>193</v>
      </c>
      <c r="C25" s="191" t="s">
        <v>53</v>
      </c>
      <c r="D25" s="431">
        <f t="shared" ref="D25" si="2">+H25*(1+$G$6)</f>
        <v>8240</v>
      </c>
      <c r="E25" s="431">
        <v>8240</v>
      </c>
      <c r="F25" s="464"/>
      <c r="H25" s="411">
        <v>8000</v>
      </c>
    </row>
    <row r="26" spans="1:10" s="407" customFormat="1" x14ac:dyDescent="0.2">
      <c r="A26" s="189" t="s">
        <v>317</v>
      </c>
      <c r="B26" s="190" t="s">
        <v>449</v>
      </c>
      <c r="C26" s="191" t="s">
        <v>0</v>
      </c>
      <c r="D26" s="431">
        <v>42900</v>
      </c>
      <c r="E26" s="431">
        <f>+D26/8</f>
        <v>5362.5</v>
      </c>
      <c r="F26" s="464"/>
      <c r="H26" s="411"/>
      <c r="I26" s="407">
        <f>220000*11.19</f>
        <v>2461800</v>
      </c>
      <c r="J26" s="407" t="s">
        <v>450</v>
      </c>
    </row>
    <row r="27" spans="1:10" s="407" customFormat="1" x14ac:dyDescent="0.2">
      <c r="A27" s="192">
        <v>2.31</v>
      </c>
      <c r="B27" s="440" t="s">
        <v>639</v>
      </c>
      <c r="C27" s="441" t="s">
        <v>0</v>
      </c>
      <c r="D27" s="431">
        <f>+H27*(1+$G$6)</f>
        <v>5150</v>
      </c>
      <c r="E27" s="431">
        <v>36096</v>
      </c>
      <c r="F27" s="464"/>
      <c r="H27" s="411">
        <v>5000</v>
      </c>
    </row>
    <row r="28" spans="1:10" s="407" customFormat="1" x14ac:dyDescent="0.2">
      <c r="A28" s="189">
        <v>2.3199999999999998</v>
      </c>
      <c r="B28" s="440" t="s">
        <v>638</v>
      </c>
      <c r="C28" s="191" t="s">
        <v>0</v>
      </c>
      <c r="D28" s="431"/>
      <c r="E28" s="431">
        <v>55000</v>
      </c>
      <c r="F28" s="464"/>
      <c r="H28" s="411"/>
      <c r="I28" s="407">
        <f>220000*11.19</f>
        <v>2461800</v>
      </c>
      <c r="J28" s="407" t="s">
        <v>450</v>
      </c>
    </row>
    <row r="29" spans="1:10" s="407" customFormat="1" ht="26.25" thickBot="1" x14ac:dyDescent="0.25">
      <c r="A29" s="192">
        <v>2.33</v>
      </c>
      <c r="B29" s="440" t="s">
        <v>640</v>
      </c>
      <c r="C29" s="441" t="s">
        <v>0</v>
      </c>
      <c r="D29" s="431">
        <f>+H29*(1+$G$6)</f>
        <v>5150</v>
      </c>
      <c r="E29" s="431">
        <v>65000</v>
      </c>
      <c r="F29" s="464"/>
      <c r="H29" s="411">
        <v>5000</v>
      </c>
    </row>
    <row r="30" spans="1:10" s="407" customFormat="1" ht="13.5" thickBot="1" x14ac:dyDescent="0.25">
      <c r="A30" s="468"/>
      <c r="B30" s="1069"/>
      <c r="C30" s="1070"/>
      <c r="D30" s="1070"/>
      <c r="E30" s="1070"/>
      <c r="F30" s="1071"/>
      <c r="H30" s="411"/>
    </row>
    <row r="31" spans="1:10" s="407" customFormat="1" ht="13.5" thickBot="1" x14ac:dyDescent="0.25">
      <c r="A31" s="454">
        <v>3</v>
      </c>
      <c r="B31" s="1073" t="s">
        <v>194</v>
      </c>
      <c r="C31" s="1073"/>
      <c r="D31" s="1073"/>
      <c r="E31" s="1074"/>
      <c r="F31" s="464"/>
      <c r="H31" s="411"/>
    </row>
    <row r="32" spans="1:10" s="407" customFormat="1" x14ac:dyDescent="0.2">
      <c r="A32" s="189" t="s">
        <v>455</v>
      </c>
      <c r="B32" s="190" t="s">
        <v>522</v>
      </c>
      <c r="C32" s="165" t="s">
        <v>185</v>
      </c>
      <c r="D32" s="431">
        <f>+E32*8</f>
        <v>207000</v>
      </c>
      <c r="E32" s="431">
        <v>25875</v>
      </c>
      <c r="F32" s="464"/>
      <c r="H32" s="411"/>
    </row>
    <row r="33" spans="1:8" s="407" customFormat="1" x14ac:dyDescent="0.2">
      <c r="A33" s="189" t="s">
        <v>77</v>
      </c>
      <c r="B33" s="190" t="s">
        <v>445</v>
      </c>
      <c r="C33" s="191" t="s">
        <v>185</v>
      </c>
      <c r="D33" s="431">
        <f t="shared" ref="D33:D41" si="3">+H33*(1+$G$6)</f>
        <v>123600</v>
      </c>
      <c r="E33" s="431">
        <f>+D33/8</f>
        <v>15450</v>
      </c>
      <c r="F33" s="464"/>
      <c r="H33" s="411">
        <v>120000</v>
      </c>
    </row>
    <row r="34" spans="1:8" s="407" customFormat="1" ht="25.5" x14ac:dyDescent="0.2">
      <c r="A34" s="189">
        <v>3.11</v>
      </c>
      <c r="B34" s="190" t="s">
        <v>195</v>
      </c>
      <c r="C34" s="191" t="s">
        <v>162</v>
      </c>
      <c r="D34" s="431">
        <f t="shared" si="3"/>
        <v>545900</v>
      </c>
      <c r="E34" s="431">
        <f>D34/8</f>
        <v>68237.5</v>
      </c>
      <c r="F34" s="464"/>
      <c r="H34" s="411">
        <v>530000</v>
      </c>
    </row>
    <row r="35" spans="1:8" s="407" customFormat="1" x14ac:dyDescent="0.2">
      <c r="A35" s="189" t="s">
        <v>448</v>
      </c>
      <c r="B35" s="190" t="s">
        <v>447</v>
      </c>
      <c r="C35" s="191" t="s">
        <v>162</v>
      </c>
      <c r="D35" s="431">
        <f t="shared" ref="D35" si="4">+H35*(1+$G$6)</f>
        <v>628300</v>
      </c>
      <c r="E35" s="431">
        <f>D35/8</f>
        <v>78537.5</v>
      </c>
      <c r="F35" s="464"/>
      <c r="H35" s="411">
        <v>610000</v>
      </c>
    </row>
    <row r="36" spans="1:8" s="407" customFormat="1" x14ac:dyDescent="0.2">
      <c r="A36" s="189" t="s">
        <v>80</v>
      </c>
      <c r="B36" s="190" t="s">
        <v>196</v>
      </c>
      <c r="C36" s="191" t="s">
        <v>185</v>
      </c>
      <c r="D36" s="431">
        <f t="shared" si="3"/>
        <v>56650</v>
      </c>
      <c r="E36" s="431"/>
      <c r="F36" s="464"/>
      <c r="H36" s="411">
        <v>55000</v>
      </c>
    </row>
    <row r="37" spans="1:8" s="407" customFormat="1" x14ac:dyDescent="0.2">
      <c r="A37" s="189" t="s">
        <v>215</v>
      </c>
      <c r="B37" s="190" t="s">
        <v>263</v>
      </c>
      <c r="C37" s="191" t="s">
        <v>162</v>
      </c>
      <c r="D37" s="431">
        <f t="shared" si="3"/>
        <v>1236000</v>
      </c>
      <c r="E37" s="431">
        <f>+D37/8</f>
        <v>154500</v>
      </c>
      <c r="F37" s="464"/>
      <c r="H37" s="411">
        <v>1200000</v>
      </c>
    </row>
    <row r="38" spans="1:8" s="407" customFormat="1" x14ac:dyDescent="0.2">
      <c r="A38" s="189">
        <v>3.17</v>
      </c>
      <c r="B38" s="190" t="s">
        <v>272</v>
      </c>
      <c r="C38" s="191" t="s">
        <v>162</v>
      </c>
      <c r="D38" s="431">
        <f t="shared" si="3"/>
        <v>1225700</v>
      </c>
      <c r="E38" s="431">
        <f>+D38/8</f>
        <v>153212.5</v>
      </c>
      <c r="F38" s="464"/>
      <c r="H38" s="411">
        <v>1190000</v>
      </c>
    </row>
    <row r="39" spans="1:8" s="407" customFormat="1" x14ac:dyDescent="0.2">
      <c r="A39" s="189">
        <v>3.19</v>
      </c>
      <c r="B39" s="190" t="s">
        <v>197</v>
      </c>
      <c r="C39" s="191" t="s">
        <v>162</v>
      </c>
      <c r="D39" s="431">
        <f t="shared" si="3"/>
        <v>1009400</v>
      </c>
      <c r="E39" s="431">
        <f>+D39/8</f>
        <v>126175</v>
      </c>
      <c r="F39" s="464"/>
      <c r="H39" s="411">
        <v>980000</v>
      </c>
    </row>
    <row r="40" spans="1:8" s="407" customFormat="1" ht="25.5" x14ac:dyDescent="0.2">
      <c r="A40" s="189" t="s">
        <v>92</v>
      </c>
      <c r="B40" s="190" t="s">
        <v>199</v>
      </c>
      <c r="C40" s="191" t="s">
        <v>198</v>
      </c>
      <c r="D40" s="431">
        <f t="shared" si="3"/>
        <v>2060000</v>
      </c>
      <c r="E40" s="431"/>
      <c r="F40" s="464"/>
      <c r="H40" s="411">
        <v>2000000</v>
      </c>
    </row>
    <row r="41" spans="1:8" s="407" customFormat="1" x14ac:dyDescent="0.2">
      <c r="A41" s="189" t="s">
        <v>270</v>
      </c>
      <c r="B41" s="163" t="s">
        <v>271</v>
      </c>
      <c r="C41" s="183" t="s">
        <v>162</v>
      </c>
      <c r="D41" s="431">
        <f t="shared" si="3"/>
        <v>927000</v>
      </c>
      <c r="E41" s="431">
        <f>+D41/8</f>
        <v>115875</v>
      </c>
      <c r="F41" s="464"/>
      <c r="H41" s="411">
        <v>900000</v>
      </c>
    </row>
    <row r="42" spans="1:8" s="407" customFormat="1" ht="15" x14ac:dyDescent="0.2">
      <c r="A42" s="189" t="s">
        <v>97</v>
      </c>
      <c r="B42" s="445" t="s">
        <v>446</v>
      </c>
      <c r="C42" s="183" t="s">
        <v>162</v>
      </c>
      <c r="D42" s="431">
        <f>+H42*(1+$G$6)</f>
        <v>545900</v>
      </c>
      <c r="E42" s="431">
        <f>+D42/8</f>
        <v>68237.5</v>
      </c>
      <c r="F42" s="464"/>
      <c r="H42" s="411">
        <v>530000</v>
      </c>
    </row>
    <row r="43" spans="1:8" s="407" customFormat="1" ht="15" x14ac:dyDescent="0.2">
      <c r="A43" s="189" t="s">
        <v>99</v>
      </c>
      <c r="B43" s="442" t="s">
        <v>200</v>
      </c>
      <c r="C43" s="455" t="s">
        <v>162</v>
      </c>
      <c r="D43" s="431">
        <v>293000</v>
      </c>
      <c r="E43" s="431">
        <f>+D43/8</f>
        <v>36625</v>
      </c>
      <c r="F43" s="464"/>
      <c r="H43" s="411">
        <v>220000</v>
      </c>
    </row>
    <row r="44" spans="1:8" s="407" customFormat="1" ht="15" x14ac:dyDescent="0.2">
      <c r="A44" s="189" t="s">
        <v>100</v>
      </c>
      <c r="B44" s="442" t="s">
        <v>524</v>
      </c>
      <c r="C44" s="183" t="s">
        <v>162</v>
      </c>
      <c r="D44" s="431">
        <v>2575</v>
      </c>
      <c r="E44" s="431">
        <v>2575</v>
      </c>
      <c r="H44" s="411"/>
    </row>
    <row r="45" spans="1:8" s="407" customFormat="1" ht="13.5" thickBot="1" x14ac:dyDescent="0.25">
      <c r="A45" s="461"/>
      <c r="B45" s="1062"/>
      <c r="C45" s="1062"/>
      <c r="D45" s="1063"/>
      <c r="E45" s="462"/>
      <c r="H45" s="411"/>
    </row>
    <row r="46" spans="1:8" s="407" customFormat="1" x14ac:dyDescent="0.2">
      <c r="A46" s="447"/>
      <c r="B46" s="448"/>
      <c r="C46" s="447"/>
      <c r="D46" s="449"/>
      <c r="H46" s="411"/>
    </row>
    <row r="47" spans="1:8" s="407" customFormat="1" x14ac:dyDescent="0.2">
      <c r="A47" s="447"/>
      <c r="B47" s="448"/>
      <c r="C47" s="447"/>
      <c r="D47" s="449"/>
      <c r="H47" s="411"/>
    </row>
    <row r="48" spans="1:8" s="407" customFormat="1" x14ac:dyDescent="0.2">
      <c r="A48" s="450"/>
      <c r="B48" s="451"/>
      <c r="C48" s="447"/>
      <c r="D48" s="449"/>
      <c r="H48" s="411"/>
    </row>
  </sheetData>
  <mergeCells count="9">
    <mergeCell ref="B45:D45"/>
    <mergeCell ref="A2:D2"/>
    <mergeCell ref="A3:D3"/>
    <mergeCell ref="A4:E4"/>
    <mergeCell ref="D5:E5"/>
    <mergeCell ref="A23:E23"/>
    <mergeCell ref="B24:E24"/>
    <mergeCell ref="B30:F30"/>
    <mergeCell ref="B31:E31"/>
  </mergeCells>
  <pageMargins left="0.7" right="0.7" top="0.75" bottom="0.75" header="0.3" footer="0.3"/>
  <pageSetup paperSize="9" scale="76" orientation="portrait" horizontalDpi="4294967293" verticalDpi="200" r:id="rId1"/>
  <ignoredErrors>
    <ignoredError sqref="A8 A25 A33 A36 A40 A42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131"/>
  <sheetViews>
    <sheetView view="pageBreakPreview" topLeftCell="A81" zoomScaleNormal="100" zoomScaleSheetLayoutView="100" workbookViewId="0">
      <selection activeCell="A18" sqref="A18"/>
    </sheetView>
  </sheetViews>
  <sheetFormatPr baseColWidth="10" defaultRowHeight="12.75" x14ac:dyDescent="0.2"/>
  <cols>
    <col min="1" max="1" width="6" style="16" customWidth="1"/>
    <col min="2" max="2" width="43.42578125" style="16" customWidth="1"/>
    <col min="3" max="3" width="9.140625" style="54" customWidth="1"/>
    <col min="4" max="4" width="9.5703125" style="54" customWidth="1"/>
    <col min="5" max="5" width="17.28515625" style="89" bestFit="1" customWidth="1"/>
    <col min="6" max="6" width="18.5703125" style="89" customWidth="1"/>
    <col min="7" max="7" width="17.28515625" style="89" customWidth="1"/>
    <col min="8" max="8" width="11.7109375" style="16" hidden="1" customWidth="1"/>
    <col min="9" max="9" width="15.5703125" style="16" hidden="1" customWidth="1"/>
    <col min="10" max="10" width="14.28515625" style="16" hidden="1" customWidth="1"/>
    <col min="11" max="11" width="12.7109375" style="16" hidden="1" customWidth="1"/>
    <col min="12" max="12" width="14.5703125" style="16" hidden="1" customWidth="1"/>
    <col min="13" max="13" width="0" style="16" hidden="1" customWidth="1"/>
    <col min="14" max="14" width="16.5703125" style="16" hidden="1" customWidth="1"/>
    <col min="15" max="22" width="0" style="16" hidden="1" customWidth="1"/>
    <col min="23" max="16384" width="11.42578125" style="16"/>
  </cols>
  <sheetData>
    <row r="1" spans="1:12" s="1" customFormat="1" ht="13.5" thickBot="1" x14ac:dyDescent="0.25"/>
    <row r="2" spans="1:12" ht="20.25" thickBot="1" x14ac:dyDescent="0.3">
      <c r="B2" s="1101" t="str">
        <f>+'Ingeniero y obra'!B5</f>
        <v>"REALIZAR OBRAS DE MANTENIMIENTO A LAS SEDES DONDE FUNCIONA LA DIRECCION REGIONAL Y DEL CENTRO DE LA INDUSTRIA, LA EMPRESA Y LOS SERVICIOS DEL SENA REGIONAL HUILA "</v>
      </c>
      <c r="C2" s="1102"/>
      <c r="D2" s="1102"/>
      <c r="E2" s="1102"/>
      <c r="F2" s="1103"/>
      <c r="G2" s="648"/>
    </row>
    <row r="3" spans="1:12" ht="21.75" customHeight="1" thickBot="1" x14ac:dyDescent="0.25">
      <c r="B3" s="1089" t="s">
        <v>155</v>
      </c>
      <c r="C3" s="1090"/>
      <c r="D3" s="1090"/>
      <c r="E3" s="1090"/>
      <c r="F3" s="1091"/>
      <c r="G3" s="649"/>
    </row>
    <row r="4" spans="1:12" ht="8.25" customHeight="1" x14ac:dyDescent="0.2">
      <c r="B4" s="1092"/>
      <c r="C4" s="1093"/>
      <c r="D4" s="1093"/>
      <c r="E4" s="1093"/>
      <c r="F4" s="1094"/>
      <c r="G4" s="649"/>
    </row>
    <row r="5" spans="1:12" ht="15.75" x14ac:dyDescent="0.2">
      <c r="B5" s="1095" t="s">
        <v>489</v>
      </c>
      <c r="C5" s="1096"/>
      <c r="D5" s="1096"/>
      <c r="E5" s="1096"/>
      <c r="F5" s="1097"/>
      <c r="G5" s="646"/>
    </row>
    <row r="6" spans="1:12" ht="13.5" thickBot="1" x14ac:dyDescent="0.25">
      <c r="B6" s="1098"/>
      <c r="C6" s="1099"/>
      <c r="D6" s="1099"/>
      <c r="E6" s="1099"/>
      <c r="F6" s="1100"/>
      <c r="G6" s="1"/>
    </row>
    <row r="7" spans="1:12" ht="13.5" thickBot="1" x14ac:dyDescent="0.25">
      <c r="B7" s="1064" t="s">
        <v>209</v>
      </c>
      <c r="C7" s="1065"/>
      <c r="D7" s="1065"/>
      <c r="E7" s="1065"/>
      <c r="F7" s="1066"/>
      <c r="G7" s="650"/>
    </row>
    <row r="8" spans="1:12" ht="13.5" thickBot="1" x14ac:dyDescent="0.25">
      <c r="B8" s="58"/>
      <c r="C8" s="58"/>
      <c r="D8" s="58"/>
      <c r="E8" s="59"/>
      <c r="F8" s="59"/>
      <c r="G8" s="651"/>
    </row>
    <row r="9" spans="1:12" ht="13.5" thickBot="1" x14ac:dyDescent="0.25">
      <c r="A9" s="54" t="s">
        <v>183</v>
      </c>
      <c r="B9" s="93" t="s">
        <v>674</v>
      </c>
      <c r="C9" s="60"/>
      <c r="D9" s="60"/>
      <c r="E9" s="94"/>
      <c r="F9" s="61">
        <v>1160000</v>
      </c>
      <c r="G9" s="652"/>
    </row>
    <row r="10" spans="1:12" ht="13.5" thickBot="1" x14ac:dyDescent="0.25">
      <c r="A10" s="54"/>
      <c r="B10" s="93" t="s">
        <v>675</v>
      </c>
      <c r="C10" s="60"/>
      <c r="D10" s="60"/>
      <c r="E10" s="60"/>
      <c r="F10" s="546">
        <v>140606</v>
      </c>
      <c r="G10" s="652"/>
    </row>
    <row r="11" spans="1:12" ht="13.5" thickBot="1" x14ac:dyDescent="0.25">
      <c r="B11" s="62"/>
      <c r="C11" s="63"/>
      <c r="D11" s="63"/>
      <c r="E11" s="64"/>
      <c r="F11" s="555"/>
      <c r="G11" s="651"/>
    </row>
    <row r="12" spans="1:12" ht="13.5" thickBot="1" x14ac:dyDescent="0.25">
      <c r="B12" s="1086" t="s">
        <v>490</v>
      </c>
      <c r="C12" s="1087"/>
      <c r="D12" s="1087"/>
      <c r="E12" s="1087"/>
      <c r="F12" s="1088"/>
      <c r="G12" s="653"/>
    </row>
    <row r="13" spans="1:12" ht="13.5" thickBot="1" x14ac:dyDescent="0.25">
      <c r="B13" s="553"/>
      <c r="C13" s="554"/>
      <c r="D13" s="554"/>
      <c r="E13" s="554"/>
      <c r="F13" s="556"/>
      <c r="G13" s="653"/>
    </row>
    <row r="14" spans="1:12" ht="13.5" thickBot="1" x14ac:dyDescent="0.25">
      <c r="A14" s="54">
        <v>1</v>
      </c>
      <c r="B14" s="65" t="s">
        <v>486</v>
      </c>
      <c r="C14" s="66"/>
      <c r="D14" s="66"/>
      <c r="E14" s="154">
        <f>+F35</f>
        <v>72958.466666666645</v>
      </c>
      <c r="F14" s="155">
        <f>+F36</f>
        <v>9119.8083333333307</v>
      </c>
      <c r="G14" s="654"/>
    </row>
    <row r="15" spans="1:12" ht="13.5" thickBot="1" x14ac:dyDescent="0.25">
      <c r="A15" s="54"/>
      <c r="B15" s="67" t="s">
        <v>156</v>
      </c>
      <c r="C15" s="68" t="s">
        <v>157</v>
      </c>
      <c r="D15" s="69" t="s">
        <v>158</v>
      </c>
      <c r="E15" s="70" t="s">
        <v>159</v>
      </c>
      <c r="F15" s="70" t="s">
        <v>160</v>
      </c>
      <c r="G15" s="88"/>
    </row>
    <row r="16" spans="1:12" ht="13.5" thickBot="1" x14ac:dyDescent="0.25">
      <c r="A16" s="54"/>
      <c r="B16" s="53" t="s">
        <v>161</v>
      </c>
      <c r="C16" s="71" t="s">
        <v>162</v>
      </c>
      <c r="D16" s="72">
        <v>1</v>
      </c>
      <c r="E16" s="73">
        <f>+F9/30</f>
        <v>38666.666666666664</v>
      </c>
      <c r="F16" s="548">
        <f>+E16</f>
        <v>38666.666666666664</v>
      </c>
      <c r="G16" s="655"/>
      <c r="H16" s="16">
        <f>+F16*30</f>
        <v>1160000</v>
      </c>
      <c r="I16" s="156">
        <f>+E16*30</f>
        <v>1160000</v>
      </c>
      <c r="L16" s="200"/>
    </row>
    <row r="17" spans="1:16" x14ac:dyDescent="0.2">
      <c r="A17" s="54"/>
      <c r="B17" s="53"/>
      <c r="C17" s="71"/>
      <c r="D17" s="50"/>
      <c r="E17" s="74"/>
      <c r="F17" s="548"/>
      <c r="G17" s="655"/>
      <c r="H17" s="16">
        <f t="shared" ref="H17:H32" si="0">+F17*30</f>
        <v>0</v>
      </c>
    </row>
    <row r="18" spans="1:16" x14ac:dyDescent="0.2">
      <c r="A18" s="54"/>
      <c r="B18" s="53" t="s">
        <v>163</v>
      </c>
      <c r="C18" s="71"/>
      <c r="D18" s="50"/>
      <c r="E18" s="74"/>
      <c r="F18" s="548"/>
      <c r="G18" s="655"/>
      <c r="H18" s="16">
        <f t="shared" si="0"/>
        <v>0</v>
      </c>
      <c r="K18" s="16" t="s">
        <v>480</v>
      </c>
      <c r="L18" s="16" t="s">
        <v>481</v>
      </c>
      <c r="N18" s="16" t="s">
        <v>482</v>
      </c>
    </row>
    <row r="19" spans="1:16" x14ac:dyDescent="0.2">
      <c r="A19" s="54"/>
      <c r="B19" s="105" t="s">
        <v>164</v>
      </c>
      <c r="C19" s="106" t="s">
        <v>165</v>
      </c>
      <c r="D19" s="176">
        <f t="shared" ref="D19:D24" si="1">+ROUND(F19/$F$16,4)</f>
        <v>0.1212</v>
      </c>
      <c r="E19" s="73">
        <f>+E16</f>
        <v>38666.666666666664</v>
      </c>
      <c r="F19" s="548">
        <f>+ROUNDUP(F10/30,1)</f>
        <v>4686.9000000000005</v>
      </c>
      <c r="G19" s="655"/>
      <c r="H19" s="16">
        <f t="shared" si="0"/>
        <v>140607.00000000003</v>
      </c>
      <c r="I19" s="16">
        <f>+E16/12</f>
        <v>3222.2222222222222</v>
      </c>
      <c r="J19" s="16" t="s">
        <v>479</v>
      </c>
      <c r="K19" s="545">
        <v>106454</v>
      </c>
      <c r="L19" s="545">
        <f t="shared" ref="L19:L24" si="2">+K19/30</f>
        <v>3548.4666666666667</v>
      </c>
      <c r="M19" s="544">
        <f>+L19/F16</f>
        <v>9.1770689655172419E-2</v>
      </c>
      <c r="N19" s="545">
        <f t="shared" ref="N19:N24" si="3">+K19*12</f>
        <v>1277448</v>
      </c>
    </row>
    <row r="20" spans="1:16" x14ac:dyDescent="0.2">
      <c r="A20" s="54"/>
      <c r="B20" s="53" t="s">
        <v>166</v>
      </c>
      <c r="C20" s="71" t="s">
        <v>165</v>
      </c>
      <c r="D20" s="176">
        <f>+ROUND(F20/$F$16,4)</f>
        <v>9.3399999999999997E-2</v>
      </c>
      <c r="E20" s="73">
        <f>+E19</f>
        <v>38666.666666666664</v>
      </c>
      <c r="F20" s="548">
        <f>+ROUNDUP(((F9+F10)*0.00277777777777778),1)</f>
        <v>3612.7999999999997</v>
      </c>
      <c r="G20" s="655"/>
      <c r="H20" s="16">
        <f t="shared" si="0"/>
        <v>108383.99999999999</v>
      </c>
      <c r="J20" s="16" t="s">
        <v>478</v>
      </c>
      <c r="K20" s="545">
        <f>+(F9+F10)/12</f>
        <v>108383.83333333333</v>
      </c>
      <c r="L20" s="545">
        <f>+K20/30</f>
        <v>3612.7944444444443</v>
      </c>
      <c r="M20" s="544">
        <f>+L20/F16</f>
        <v>9.3434339080459769E-2</v>
      </c>
      <c r="N20" s="545">
        <f>+K20*12</f>
        <v>1300606</v>
      </c>
    </row>
    <row r="21" spans="1:16" x14ac:dyDescent="0.2">
      <c r="A21" s="54"/>
      <c r="B21" s="53" t="s">
        <v>167</v>
      </c>
      <c r="C21" s="71" t="s">
        <v>165</v>
      </c>
      <c r="D21" s="176">
        <v>0.01</v>
      </c>
      <c r="E21" s="73">
        <f>+E20</f>
        <v>38666.666666666664</v>
      </c>
      <c r="F21" s="548">
        <f>+ROUNDUP(F16*D21,1)</f>
        <v>386.70000000000005</v>
      </c>
      <c r="G21" s="655"/>
      <c r="H21" s="16">
        <f t="shared" si="0"/>
        <v>11601.000000000002</v>
      </c>
      <c r="J21" s="547" t="str">
        <f>+B21</f>
        <v>Intereses de cesantias</v>
      </c>
      <c r="K21" s="545">
        <f>+(K20*30*0.01)/30</f>
        <v>1083.8383333333334</v>
      </c>
      <c r="L21" s="545">
        <f t="shared" si="2"/>
        <v>36.127944444444445</v>
      </c>
      <c r="M21" s="544">
        <f>+L21/F16</f>
        <v>9.343433908045978E-4</v>
      </c>
      <c r="N21" s="545">
        <f t="shared" si="3"/>
        <v>13006.060000000001</v>
      </c>
    </row>
    <row r="22" spans="1:16" x14ac:dyDescent="0.2">
      <c r="A22" s="54"/>
      <c r="B22" s="53" t="s">
        <v>168</v>
      </c>
      <c r="C22" s="71" t="s">
        <v>165</v>
      </c>
      <c r="D22" s="176">
        <f t="shared" si="1"/>
        <v>9.3399999999999997E-2</v>
      </c>
      <c r="E22" s="73">
        <f>+E21</f>
        <v>38666.666666666664</v>
      </c>
      <c r="F22" s="548">
        <f>+ROUNDUP(((F9+F10)*0.00277777777777778),1)</f>
        <v>3612.7999999999997</v>
      </c>
      <c r="G22" s="655"/>
      <c r="H22" s="16">
        <f t="shared" si="0"/>
        <v>108383.99999999999</v>
      </c>
      <c r="J22" s="16" t="str">
        <f>+B22</f>
        <v>Prima legal</v>
      </c>
      <c r="K22" s="545">
        <f>+(F9+F10)/12</f>
        <v>108383.83333333333</v>
      </c>
      <c r="L22" s="545">
        <f t="shared" si="2"/>
        <v>3612.7944444444443</v>
      </c>
      <c r="M22" s="544">
        <f>+L22/F16</f>
        <v>9.3434339080459769E-2</v>
      </c>
      <c r="N22" s="545">
        <f t="shared" si="3"/>
        <v>1300606</v>
      </c>
    </row>
    <row r="23" spans="1:16" x14ac:dyDescent="0.2">
      <c r="A23" s="54"/>
      <c r="B23" s="53" t="s">
        <v>169</v>
      </c>
      <c r="C23" s="71" t="s">
        <v>165</v>
      </c>
      <c r="D23" s="176">
        <f t="shared" si="1"/>
        <v>4.1700000000000001E-2</v>
      </c>
      <c r="E23" s="73">
        <f>+E22</f>
        <v>38666.666666666664</v>
      </c>
      <c r="F23" s="548">
        <f>+ROUNDUP(((F9*1)/720),1)</f>
        <v>1611.1999999999998</v>
      </c>
      <c r="G23" s="655"/>
      <c r="H23" s="16">
        <f t="shared" si="0"/>
        <v>48335.999999999993</v>
      </c>
      <c r="J23" s="16" t="str">
        <f>+B23</f>
        <v>Vacaciones</v>
      </c>
      <c r="K23" s="545">
        <f>+F9/24</f>
        <v>48333.333333333336</v>
      </c>
      <c r="L23" s="545">
        <f t="shared" si="2"/>
        <v>1611.1111111111111</v>
      </c>
      <c r="M23" s="544">
        <f>+L23/F16</f>
        <v>4.1666666666666671E-2</v>
      </c>
      <c r="N23" s="545">
        <f t="shared" si="3"/>
        <v>580000</v>
      </c>
    </row>
    <row r="24" spans="1:16" x14ac:dyDescent="0.2">
      <c r="A24" s="54"/>
      <c r="B24" s="53" t="s">
        <v>170</v>
      </c>
      <c r="C24" s="71" t="s">
        <v>165</v>
      </c>
      <c r="D24" s="176">
        <f t="shared" si="1"/>
        <v>0.35460000000000003</v>
      </c>
      <c r="E24" s="73">
        <f>+E23</f>
        <v>38666.666666666664</v>
      </c>
      <c r="F24" s="548">
        <f>+ROUNDUP((F9*0.3546)/30,1)</f>
        <v>13711.2</v>
      </c>
      <c r="G24" s="655"/>
      <c r="H24" s="16">
        <f t="shared" si="0"/>
        <v>411336</v>
      </c>
      <c r="J24" s="16" t="str">
        <f>+B24</f>
        <v>Seguridad Social</v>
      </c>
      <c r="K24" s="545">
        <f>+(F9*(0.16+0.125+0.0696))</f>
        <v>411336.00000000006</v>
      </c>
      <c r="L24" s="545">
        <f t="shared" si="2"/>
        <v>13711.200000000003</v>
      </c>
      <c r="M24" s="544">
        <f>+L24/F16</f>
        <v>0.35460000000000008</v>
      </c>
      <c r="N24" s="545">
        <f t="shared" si="3"/>
        <v>4936032.0000000009</v>
      </c>
      <c r="P24" s="16">
        <f>16+12.5+6.96</f>
        <v>35.46</v>
      </c>
    </row>
    <row r="25" spans="1:16" x14ac:dyDescent="0.2">
      <c r="A25" s="54"/>
      <c r="B25" s="53"/>
      <c r="C25" s="71"/>
      <c r="D25" s="50"/>
      <c r="E25" s="74"/>
      <c r="F25" s="548"/>
      <c r="G25" s="655"/>
      <c r="H25" s="16">
        <f t="shared" si="0"/>
        <v>0</v>
      </c>
    </row>
    <row r="26" spans="1:16" x14ac:dyDescent="0.2">
      <c r="A26" s="54"/>
      <c r="B26" s="53" t="s">
        <v>171</v>
      </c>
      <c r="C26" s="71"/>
      <c r="D26" s="50"/>
      <c r="E26" s="74"/>
      <c r="F26" s="548"/>
      <c r="G26" s="655"/>
      <c r="H26" s="16">
        <f t="shared" si="0"/>
        <v>0</v>
      </c>
    </row>
    <row r="27" spans="1:16" x14ac:dyDescent="0.2">
      <c r="A27" s="54"/>
      <c r="B27" s="53" t="s">
        <v>172</v>
      </c>
      <c r="C27" s="71" t="s">
        <v>165</v>
      </c>
      <c r="D27" s="176">
        <v>0.04</v>
      </c>
      <c r="E27" s="73">
        <f>+E24</f>
        <v>38666.666666666664</v>
      </c>
      <c r="F27" s="548">
        <f>+ROUNDUP(D27*F16,1)</f>
        <v>1546.6999999999998</v>
      </c>
      <c r="G27" s="655"/>
      <c r="H27" s="16">
        <f t="shared" si="0"/>
        <v>46400.999999999993</v>
      </c>
    </row>
    <row r="28" spans="1:16" x14ac:dyDescent="0.2">
      <c r="A28" s="54"/>
      <c r="B28" s="53" t="s">
        <v>173</v>
      </c>
      <c r="C28" s="71" t="s">
        <v>165</v>
      </c>
      <c r="D28" s="176">
        <v>0.02</v>
      </c>
      <c r="E28" s="73">
        <f>+E27</f>
        <v>38666.666666666664</v>
      </c>
      <c r="F28" s="548">
        <f>+ROUNDUP(F16*D28,1)</f>
        <v>773.4</v>
      </c>
      <c r="G28" s="655"/>
      <c r="H28" s="16">
        <f t="shared" si="0"/>
        <v>23202</v>
      </c>
      <c r="J28" s="551"/>
    </row>
    <row r="29" spans="1:16" x14ac:dyDescent="0.2">
      <c r="A29" s="54"/>
      <c r="B29" s="53" t="s">
        <v>174</v>
      </c>
      <c r="C29" s="71" t="s">
        <v>165</v>
      </c>
      <c r="D29" s="176">
        <v>1.7500000000000002E-2</v>
      </c>
      <c r="E29" s="73">
        <f>+E28</f>
        <v>38666.666666666664</v>
      </c>
      <c r="F29" s="548">
        <f>+ROUNDUP(F16*D29,1)</f>
        <v>676.7</v>
      </c>
      <c r="G29" s="655"/>
      <c r="H29" s="16">
        <f t="shared" si="0"/>
        <v>20301</v>
      </c>
    </row>
    <row r="30" spans="1:16" x14ac:dyDescent="0.2">
      <c r="A30" s="54"/>
      <c r="B30" s="53" t="s">
        <v>175</v>
      </c>
      <c r="C30" s="71" t="s">
        <v>165</v>
      </c>
      <c r="D30" s="176">
        <v>0.03</v>
      </c>
      <c r="E30" s="73">
        <f>+E29</f>
        <v>38666.666666666664</v>
      </c>
      <c r="F30" s="548">
        <f>+ROUNDUP(F16*D30,1)</f>
        <v>1160</v>
      </c>
      <c r="G30" s="655"/>
      <c r="H30" s="16">
        <f t="shared" si="0"/>
        <v>34800</v>
      </c>
    </row>
    <row r="31" spans="1:16" x14ac:dyDescent="0.2">
      <c r="A31" s="54"/>
      <c r="B31" s="53"/>
      <c r="C31" s="71"/>
      <c r="D31" s="176"/>
      <c r="E31" s="73"/>
      <c r="F31" s="548"/>
      <c r="G31" s="655"/>
      <c r="H31" s="16">
        <f t="shared" si="0"/>
        <v>0</v>
      </c>
    </row>
    <row r="32" spans="1:16" x14ac:dyDescent="0.2">
      <c r="A32" s="54"/>
      <c r="B32" s="53" t="s">
        <v>180</v>
      </c>
      <c r="C32" s="71" t="s">
        <v>165</v>
      </c>
      <c r="D32" s="176">
        <v>6.5000000000000002E-2</v>
      </c>
      <c r="E32" s="73">
        <f>+E30</f>
        <v>38666.666666666664</v>
      </c>
      <c r="F32" s="548">
        <f>+ROUNDUP(E32*D32,1)</f>
        <v>2513.4</v>
      </c>
      <c r="G32" s="655"/>
      <c r="H32" s="16">
        <f t="shared" si="0"/>
        <v>75402</v>
      </c>
    </row>
    <row r="33" spans="1:14" x14ac:dyDescent="0.2">
      <c r="A33" s="54"/>
      <c r="B33" s="75"/>
      <c r="C33" s="52"/>
      <c r="D33" s="76"/>
      <c r="E33" s="77"/>
      <c r="F33" s="549"/>
      <c r="G33" s="655"/>
    </row>
    <row r="34" spans="1:14" ht="13.5" thickBot="1" x14ac:dyDescent="0.25">
      <c r="A34" s="54"/>
      <c r="B34" s="78" t="s">
        <v>176</v>
      </c>
      <c r="C34" s="79" t="s">
        <v>165</v>
      </c>
      <c r="D34" s="80">
        <f>SUM(D19:D33)</f>
        <v>0.88680000000000003</v>
      </c>
      <c r="E34" s="81"/>
      <c r="F34" s="550"/>
      <c r="G34" s="656"/>
    </row>
    <row r="35" spans="1:14" ht="13.5" thickBot="1" x14ac:dyDescent="0.25">
      <c r="A35" s="54"/>
      <c r="B35" s="1075" t="s">
        <v>177</v>
      </c>
      <c r="C35" s="1076"/>
      <c r="D35" s="1076"/>
      <c r="E35" s="83" t="s">
        <v>178</v>
      </c>
      <c r="F35" s="84">
        <f>SUM(F16:F34)</f>
        <v>72958.466666666645</v>
      </c>
      <c r="G35" s="657"/>
      <c r="I35" s="16">
        <v>86.26</v>
      </c>
      <c r="J35" s="16">
        <v>56406.139552000001</v>
      </c>
      <c r="L35" s="552">
        <f>+F35/F16</f>
        <v>1.8868568965517236</v>
      </c>
      <c r="N35" s="16">
        <f>+F16*(1+D34)</f>
        <v>72956.266666666663</v>
      </c>
    </row>
    <row r="36" spans="1:14" ht="13.5" thickBot="1" x14ac:dyDescent="0.25">
      <c r="A36" s="54"/>
      <c r="B36" s="1077" t="s">
        <v>177</v>
      </c>
      <c r="C36" s="1078"/>
      <c r="D36" s="1078"/>
      <c r="E36" s="85" t="s">
        <v>179</v>
      </c>
      <c r="F36" s="86">
        <f>+F35/8</f>
        <v>9119.8083333333307</v>
      </c>
      <c r="G36" s="658"/>
      <c r="J36" s="16">
        <v>7050.7674440000001</v>
      </c>
      <c r="L36" s="80">
        <f>1-L35</f>
        <v>-0.88685689655172362</v>
      </c>
    </row>
    <row r="37" spans="1:14" ht="13.5" thickBot="1" x14ac:dyDescent="0.25">
      <c r="A37" s="54"/>
      <c r="B37" s="87"/>
      <c r="D37" s="55"/>
      <c r="E37" s="88"/>
      <c r="F37" s="88"/>
      <c r="G37" s="88"/>
    </row>
    <row r="38" spans="1:14" ht="13.5" thickBot="1" x14ac:dyDescent="0.25">
      <c r="A38" s="54">
        <v>2</v>
      </c>
      <c r="B38" s="1079" t="s">
        <v>242</v>
      </c>
      <c r="C38" s="1080"/>
      <c r="D38" s="1080"/>
      <c r="E38" s="154">
        <f>+F42</f>
        <v>99950.211120000007</v>
      </c>
      <c r="F38" s="155">
        <f>+F43</f>
        <v>12493.776390000001</v>
      </c>
      <c r="G38" s="654"/>
    </row>
    <row r="39" spans="1:14" ht="13.5" thickBot="1" x14ac:dyDescent="0.25">
      <c r="A39" s="54"/>
      <c r="B39" s="67" t="s">
        <v>156</v>
      </c>
      <c r="C39" s="68" t="s">
        <v>157</v>
      </c>
      <c r="D39" s="69" t="s">
        <v>158</v>
      </c>
      <c r="E39" s="70" t="s">
        <v>159</v>
      </c>
      <c r="F39" s="70" t="s">
        <v>160</v>
      </c>
      <c r="G39" s="88"/>
    </row>
    <row r="40" spans="1:14" ht="13.5" thickBot="1" x14ac:dyDescent="0.25">
      <c r="A40" s="54"/>
      <c r="B40" s="53" t="s">
        <v>484</v>
      </c>
      <c r="C40" s="71" t="s">
        <v>162</v>
      </c>
      <c r="D40" s="72">
        <v>1</v>
      </c>
      <c r="E40" s="73">
        <f>+E16*1.37</f>
        <v>52973.333333333336</v>
      </c>
      <c r="F40" s="548">
        <f>+ROUNDUP(F16*1.37,1)</f>
        <v>52973.4</v>
      </c>
      <c r="G40" s="655"/>
      <c r="I40" s="156">
        <f>+E40*30</f>
        <v>1589200</v>
      </c>
    </row>
    <row r="41" spans="1:14" ht="13.5" thickBot="1" x14ac:dyDescent="0.25">
      <c r="A41" s="54"/>
      <c r="B41" s="78" t="s">
        <v>483</v>
      </c>
      <c r="C41" s="79" t="s">
        <v>165</v>
      </c>
      <c r="D41" s="80">
        <f>+D34</f>
        <v>0.88680000000000003</v>
      </c>
      <c r="E41" s="81"/>
      <c r="F41" s="82"/>
      <c r="G41" s="659"/>
    </row>
    <row r="42" spans="1:14" ht="13.5" thickBot="1" x14ac:dyDescent="0.25">
      <c r="A42" s="54"/>
      <c r="B42" s="1075" t="s">
        <v>177</v>
      </c>
      <c r="C42" s="1076"/>
      <c r="D42" s="1076"/>
      <c r="E42" s="83" t="s">
        <v>178</v>
      </c>
      <c r="F42" s="84">
        <f>+F40*(1+D41)</f>
        <v>99950.211120000007</v>
      </c>
      <c r="G42" s="657"/>
      <c r="K42" s="16">
        <v>77273.967825</v>
      </c>
    </row>
    <row r="43" spans="1:14" ht="13.5" thickBot="1" x14ac:dyDescent="0.25">
      <c r="A43" s="54"/>
      <c r="B43" s="1077" t="s">
        <v>177</v>
      </c>
      <c r="C43" s="1078"/>
      <c r="D43" s="1078"/>
      <c r="E43" s="85" t="s">
        <v>179</v>
      </c>
      <c r="F43" s="86">
        <f>+F42/8</f>
        <v>12493.776390000001</v>
      </c>
      <c r="G43" s="658"/>
      <c r="K43" s="16">
        <v>9659.245978125</v>
      </c>
    </row>
    <row r="44" spans="1:14" ht="13.5" thickBot="1" x14ac:dyDescent="0.25">
      <c r="A44" s="54"/>
      <c r="B44" s="87"/>
      <c r="D44" s="55"/>
      <c r="E44" s="88"/>
      <c r="F44" s="88"/>
      <c r="G44" s="88"/>
    </row>
    <row r="45" spans="1:14" ht="13.5" thickBot="1" x14ac:dyDescent="0.25">
      <c r="A45" s="54">
        <v>3</v>
      </c>
      <c r="B45" s="65" t="s">
        <v>487</v>
      </c>
      <c r="C45" s="66"/>
      <c r="D45" s="66"/>
      <c r="E45" s="154">
        <f>+F49</f>
        <v>127673.52956000002</v>
      </c>
      <c r="F45" s="155">
        <f>+F50</f>
        <v>15959.191195000003</v>
      </c>
      <c r="G45" s="654"/>
    </row>
    <row r="46" spans="1:14" ht="13.5" thickBot="1" x14ac:dyDescent="0.25">
      <c r="A46" s="54"/>
      <c r="B46" s="67" t="s">
        <v>156</v>
      </c>
      <c r="C46" s="68" t="s">
        <v>157</v>
      </c>
      <c r="D46" s="69" t="s">
        <v>158</v>
      </c>
      <c r="E46" s="70" t="s">
        <v>159</v>
      </c>
      <c r="F46" s="70" t="s">
        <v>160</v>
      </c>
      <c r="G46" s="88"/>
    </row>
    <row r="47" spans="1:14" ht="13.5" thickBot="1" x14ac:dyDescent="0.25">
      <c r="A47" s="54"/>
      <c r="B47" s="53" t="s">
        <v>488</v>
      </c>
      <c r="C47" s="71" t="s">
        <v>162</v>
      </c>
      <c r="D47" s="72">
        <v>1</v>
      </c>
      <c r="E47" s="73">
        <f>E16*1.75</f>
        <v>67666.666666666657</v>
      </c>
      <c r="F47" s="548">
        <f>+ROUNDUP(F16*1.75,1)</f>
        <v>67666.700000000012</v>
      </c>
      <c r="G47" s="655"/>
      <c r="I47" s="156">
        <f>+E47*30</f>
        <v>2029999.9999999998</v>
      </c>
    </row>
    <row r="48" spans="1:14" ht="13.5" thickBot="1" x14ac:dyDescent="0.25">
      <c r="A48" s="54"/>
      <c r="B48" s="78" t="s">
        <v>483</v>
      </c>
      <c r="C48" s="79" t="s">
        <v>165</v>
      </c>
      <c r="D48" s="80">
        <f>+D34</f>
        <v>0.88680000000000003</v>
      </c>
      <c r="E48" s="81"/>
      <c r="F48" s="82"/>
      <c r="G48" s="659"/>
    </row>
    <row r="49" spans="1:9" ht="13.5" thickBot="1" x14ac:dyDescent="0.25">
      <c r="A49" s="54"/>
      <c r="B49" s="1075" t="s">
        <v>177</v>
      </c>
      <c r="C49" s="1076"/>
      <c r="D49" s="1076"/>
      <c r="E49" s="83" t="s">
        <v>178</v>
      </c>
      <c r="F49" s="84">
        <f>+F47*(1+D48)</f>
        <v>127673.52956000002</v>
      </c>
      <c r="G49" s="657"/>
    </row>
    <row r="50" spans="1:9" ht="13.5" thickBot="1" x14ac:dyDescent="0.25">
      <c r="A50" s="54"/>
      <c r="B50" s="1077" t="s">
        <v>177</v>
      </c>
      <c r="C50" s="1078"/>
      <c r="D50" s="1078"/>
      <c r="E50" s="85" t="s">
        <v>179</v>
      </c>
      <c r="F50" s="86">
        <f>+F49/8</f>
        <v>15959.191195000003</v>
      </c>
      <c r="G50" s="658"/>
    </row>
    <row r="51" spans="1:9" ht="13.5" thickBot="1" x14ac:dyDescent="0.25">
      <c r="A51" s="54"/>
      <c r="B51" s="87"/>
      <c r="D51" s="55"/>
      <c r="E51" s="88"/>
      <c r="F51" s="88"/>
      <c r="G51" s="88"/>
    </row>
    <row r="52" spans="1:9" ht="13.5" thickBot="1" x14ac:dyDescent="0.25">
      <c r="A52" s="54">
        <v>6</v>
      </c>
      <c r="B52" s="65" t="s">
        <v>243</v>
      </c>
      <c r="C52" s="66"/>
      <c r="D52" s="66"/>
      <c r="E52" s="154">
        <f>+F56</f>
        <v>127673.52956000002</v>
      </c>
      <c r="F52" s="155">
        <f>+F57</f>
        <v>15959.191195000003</v>
      </c>
      <c r="G52" s="654"/>
    </row>
    <row r="53" spans="1:9" ht="13.5" thickBot="1" x14ac:dyDescent="0.25">
      <c r="A53" s="54"/>
      <c r="B53" s="67" t="s">
        <v>156</v>
      </c>
      <c r="C53" s="68" t="s">
        <v>157</v>
      </c>
      <c r="D53" s="69" t="s">
        <v>158</v>
      </c>
      <c r="E53" s="70" t="s">
        <v>159</v>
      </c>
      <c r="F53" s="70" t="s">
        <v>160</v>
      </c>
      <c r="G53" s="88"/>
    </row>
    <row r="54" spans="1:9" ht="13.5" thickBot="1" x14ac:dyDescent="0.25">
      <c r="A54" s="54"/>
      <c r="B54" s="53" t="s">
        <v>485</v>
      </c>
      <c r="C54" s="71" t="s">
        <v>162</v>
      </c>
      <c r="D54" s="72">
        <v>1</v>
      </c>
      <c r="E54" s="73">
        <f>+E47</f>
        <v>67666.666666666657</v>
      </c>
      <c r="F54" s="73">
        <f>+F47</f>
        <v>67666.700000000012</v>
      </c>
      <c r="G54" s="660"/>
      <c r="I54" s="156">
        <f>+E54*30</f>
        <v>2029999.9999999998</v>
      </c>
    </row>
    <row r="55" spans="1:9" ht="13.5" thickBot="1" x14ac:dyDescent="0.25">
      <c r="A55" s="54"/>
      <c r="B55" s="78" t="s">
        <v>483</v>
      </c>
      <c r="C55" s="79" t="s">
        <v>165</v>
      </c>
      <c r="D55" s="80">
        <f>+D34</f>
        <v>0.88680000000000003</v>
      </c>
      <c r="E55" s="81"/>
      <c r="F55" s="82"/>
      <c r="G55" s="659"/>
    </row>
    <row r="56" spans="1:9" ht="13.5" thickBot="1" x14ac:dyDescent="0.25">
      <c r="A56" s="54"/>
      <c r="B56" s="1075" t="s">
        <v>177</v>
      </c>
      <c r="C56" s="1076"/>
      <c r="D56" s="1076"/>
      <c r="E56" s="83" t="s">
        <v>178</v>
      </c>
      <c r="F56" s="84">
        <f>+F54*(1+D55)</f>
        <v>127673.52956000002</v>
      </c>
      <c r="G56" s="657"/>
    </row>
    <row r="57" spans="1:9" ht="13.5" thickBot="1" x14ac:dyDescent="0.25">
      <c r="A57" s="54"/>
      <c r="B57" s="1077" t="s">
        <v>177</v>
      </c>
      <c r="C57" s="1078"/>
      <c r="D57" s="1078"/>
      <c r="E57" s="85" t="s">
        <v>179</v>
      </c>
      <c r="F57" s="86">
        <f>+F56/8</f>
        <v>15959.191195000003</v>
      </c>
      <c r="G57" s="658"/>
    </row>
    <row r="58" spans="1:9" ht="13.5" thickBot="1" x14ac:dyDescent="0.25">
      <c r="A58" s="54"/>
      <c r="B58" s="87"/>
      <c r="D58" s="55"/>
      <c r="E58" s="88"/>
      <c r="F58" s="88"/>
      <c r="G58" s="88"/>
    </row>
    <row r="59" spans="1:9" ht="13.5" thickBot="1" x14ac:dyDescent="0.25">
      <c r="A59" s="54">
        <v>7</v>
      </c>
      <c r="B59" s="1079" t="s">
        <v>244</v>
      </c>
      <c r="C59" s="1080"/>
      <c r="D59" s="1080"/>
      <c r="E59" s="154">
        <f>+F63</f>
        <v>99950.211120000007</v>
      </c>
      <c r="F59" s="155">
        <f>+F64</f>
        <v>12493.776390000001</v>
      </c>
      <c r="G59" s="654"/>
    </row>
    <row r="60" spans="1:9" ht="13.5" thickBot="1" x14ac:dyDescent="0.25">
      <c r="A60" s="54"/>
      <c r="B60" s="67" t="s">
        <v>156</v>
      </c>
      <c r="C60" s="68" t="s">
        <v>157</v>
      </c>
      <c r="D60" s="69" t="s">
        <v>158</v>
      </c>
      <c r="E60" s="70" t="s">
        <v>159</v>
      </c>
      <c r="F60" s="70" t="s">
        <v>160</v>
      </c>
      <c r="G60" s="88"/>
    </row>
    <row r="61" spans="1:9" ht="13.5" thickBot="1" x14ac:dyDescent="0.25">
      <c r="A61" s="54"/>
      <c r="B61" s="53" t="s">
        <v>492</v>
      </c>
      <c r="C61" s="71" t="s">
        <v>162</v>
      </c>
      <c r="D61" s="72">
        <v>1</v>
      </c>
      <c r="E61" s="73">
        <f>+E40</f>
        <v>52973.333333333336</v>
      </c>
      <c r="F61" s="73">
        <f>+F40</f>
        <v>52973.4</v>
      </c>
      <c r="G61" s="660"/>
      <c r="I61" s="156">
        <f>+E61*30</f>
        <v>1589200</v>
      </c>
    </row>
    <row r="62" spans="1:9" ht="13.5" thickBot="1" x14ac:dyDescent="0.25">
      <c r="A62" s="54"/>
      <c r="B62" s="78" t="s">
        <v>483</v>
      </c>
      <c r="C62" s="79" t="s">
        <v>165</v>
      </c>
      <c r="D62" s="80">
        <f>+D34</f>
        <v>0.88680000000000003</v>
      </c>
      <c r="E62" s="81"/>
      <c r="F62" s="82"/>
      <c r="G62" s="659"/>
    </row>
    <row r="63" spans="1:9" ht="13.5" thickBot="1" x14ac:dyDescent="0.25">
      <c r="A63" s="54"/>
      <c r="B63" s="1075" t="s">
        <v>177</v>
      </c>
      <c r="C63" s="1076"/>
      <c r="D63" s="1076"/>
      <c r="E63" s="83" t="s">
        <v>178</v>
      </c>
      <c r="F63" s="84">
        <f>+F61*(1+D62)</f>
        <v>99950.211120000007</v>
      </c>
      <c r="G63" s="657"/>
    </row>
    <row r="64" spans="1:9" ht="13.5" thickBot="1" x14ac:dyDescent="0.25">
      <c r="A64" s="54"/>
      <c r="B64" s="1077" t="s">
        <v>177</v>
      </c>
      <c r="C64" s="1078"/>
      <c r="D64" s="1078"/>
      <c r="E64" s="85" t="s">
        <v>179</v>
      </c>
      <c r="F64" s="86">
        <f>+F63/8</f>
        <v>12493.776390000001</v>
      </c>
      <c r="G64" s="658"/>
    </row>
    <row r="65" spans="1:9" ht="13.5" thickBot="1" x14ac:dyDescent="0.25">
      <c r="A65" s="54"/>
      <c r="B65" s="87"/>
      <c r="D65" s="55"/>
      <c r="E65" s="88"/>
      <c r="F65" s="88"/>
      <c r="G65" s="88"/>
    </row>
    <row r="66" spans="1:9" ht="13.5" thickBot="1" x14ac:dyDescent="0.25">
      <c r="A66" s="54">
        <v>8</v>
      </c>
      <c r="B66" s="65" t="s">
        <v>245</v>
      </c>
      <c r="C66" s="66"/>
      <c r="D66" s="66"/>
      <c r="E66" s="154">
        <f>+F70</f>
        <v>72958.466666666645</v>
      </c>
      <c r="F66" s="155">
        <f>+F71</f>
        <v>9119.8083333333307</v>
      </c>
      <c r="G66" s="654"/>
    </row>
    <row r="67" spans="1:9" ht="13.5" thickBot="1" x14ac:dyDescent="0.25">
      <c r="A67" s="54"/>
      <c r="B67" s="67" t="s">
        <v>156</v>
      </c>
      <c r="C67" s="68" t="s">
        <v>157</v>
      </c>
      <c r="D67" s="69" t="s">
        <v>158</v>
      </c>
      <c r="E67" s="70" t="s">
        <v>159</v>
      </c>
      <c r="F67" s="70" t="s">
        <v>160</v>
      </c>
      <c r="G67" s="88"/>
    </row>
    <row r="68" spans="1:9" ht="13.5" thickBot="1" x14ac:dyDescent="0.25">
      <c r="A68" s="54"/>
      <c r="B68" s="53" t="s">
        <v>161</v>
      </c>
      <c r="C68" s="71" t="s">
        <v>162</v>
      </c>
      <c r="D68" s="72">
        <v>1</v>
      </c>
      <c r="E68" s="73">
        <f>+E16</f>
        <v>38666.666666666664</v>
      </c>
      <c r="F68" s="73">
        <f>+F16</f>
        <v>38666.666666666664</v>
      </c>
      <c r="G68" s="660"/>
      <c r="I68" s="156">
        <f>+E68*30</f>
        <v>1160000</v>
      </c>
    </row>
    <row r="69" spans="1:9" ht="13.5" thickBot="1" x14ac:dyDescent="0.25">
      <c r="A69" s="54"/>
      <c r="B69" s="78" t="s">
        <v>483</v>
      </c>
      <c r="C69" s="79" t="s">
        <v>165</v>
      </c>
      <c r="D69" s="80">
        <f>+D34</f>
        <v>0.88680000000000003</v>
      </c>
      <c r="E69" s="81"/>
      <c r="F69" s="82"/>
      <c r="G69" s="659"/>
    </row>
    <row r="70" spans="1:9" ht="13.5" thickBot="1" x14ac:dyDescent="0.25">
      <c r="A70" s="54"/>
      <c r="B70" s="1075" t="s">
        <v>177</v>
      </c>
      <c r="C70" s="1076"/>
      <c r="D70" s="1076"/>
      <c r="E70" s="83" t="s">
        <v>178</v>
      </c>
      <c r="F70" s="84">
        <f>+F35</f>
        <v>72958.466666666645</v>
      </c>
      <c r="G70" s="657"/>
    </row>
    <row r="71" spans="1:9" ht="13.5" thickBot="1" x14ac:dyDescent="0.25">
      <c r="A71" s="54"/>
      <c r="B71" s="1077" t="s">
        <v>177</v>
      </c>
      <c r="C71" s="1078"/>
      <c r="D71" s="1078"/>
      <c r="E71" s="85" t="s">
        <v>179</v>
      </c>
      <c r="F71" s="86">
        <f>+F70/8</f>
        <v>9119.8083333333307</v>
      </c>
      <c r="G71" s="658"/>
    </row>
    <row r="72" spans="1:9" ht="13.5" thickBot="1" x14ac:dyDescent="0.25">
      <c r="A72" s="54"/>
      <c r="B72" s="87"/>
      <c r="D72" s="55"/>
      <c r="E72" s="88"/>
      <c r="F72" s="88"/>
      <c r="G72" s="88"/>
    </row>
    <row r="73" spans="1:9" ht="13.5" customHeight="1" thickBot="1" x14ac:dyDescent="0.25">
      <c r="A73" s="54">
        <v>10</v>
      </c>
      <c r="B73" s="65" t="s">
        <v>248</v>
      </c>
      <c r="C73" s="66"/>
      <c r="D73" s="66"/>
      <c r="E73" s="154">
        <f>+F77</f>
        <v>99950.211120000007</v>
      </c>
      <c r="F73" s="155">
        <f>+F78</f>
        <v>12493.776390000001</v>
      </c>
      <c r="G73" s="654"/>
    </row>
    <row r="74" spans="1:9" ht="13.5" thickBot="1" x14ac:dyDescent="0.25">
      <c r="A74" s="54"/>
      <c r="B74" s="67" t="s">
        <v>156</v>
      </c>
      <c r="C74" s="68" t="s">
        <v>157</v>
      </c>
      <c r="D74" s="69" t="s">
        <v>158</v>
      </c>
      <c r="E74" s="70" t="s">
        <v>159</v>
      </c>
      <c r="F74" s="70" t="s">
        <v>160</v>
      </c>
      <c r="G74" s="88"/>
    </row>
    <row r="75" spans="1:9" ht="13.5" thickBot="1" x14ac:dyDescent="0.25">
      <c r="A75" s="54"/>
      <c r="B75" s="53" t="s">
        <v>493</v>
      </c>
      <c r="C75" s="71" t="s">
        <v>162</v>
      </c>
      <c r="D75" s="72">
        <v>1</v>
      </c>
      <c r="E75" s="73">
        <f>+E61</f>
        <v>52973.333333333336</v>
      </c>
      <c r="F75" s="73">
        <f>+F40</f>
        <v>52973.4</v>
      </c>
      <c r="G75" s="660"/>
      <c r="I75" s="156">
        <f>+E75*30</f>
        <v>1589200</v>
      </c>
    </row>
    <row r="76" spans="1:9" ht="13.5" thickBot="1" x14ac:dyDescent="0.25">
      <c r="A76" s="54"/>
      <c r="B76" s="78" t="s">
        <v>483</v>
      </c>
      <c r="C76" s="79" t="s">
        <v>165</v>
      </c>
      <c r="D76" s="80">
        <f>+D34</f>
        <v>0.88680000000000003</v>
      </c>
      <c r="E76" s="81"/>
      <c r="F76" s="82"/>
      <c r="G76" s="659"/>
    </row>
    <row r="77" spans="1:9" ht="13.5" thickBot="1" x14ac:dyDescent="0.25">
      <c r="A77" s="54"/>
      <c r="B77" s="1075" t="s">
        <v>177</v>
      </c>
      <c r="C77" s="1076"/>
      <c r="D77" s="1076"/>
      <c r="E77" s="83" t="s">
        <v>178</v>
      </c>
      <c r="F77" s="84">
        <f>+F75*(1+D76)</f>
        <v>99950.211120000007</v>
      </c>
      <c r="G77" s="657"/>
    </row>
    <row r="78" spans="1:9" ht="13.5" thickBot="1" x14ac:dyDescent="0.25">
      <c r="A78" s="54"/>
      <c r="B78" s="1077" t="s">
        <v>177</v>
      </c>
      <c r="C78" s="1078"/>
      <c r="D78" s="1078"/>
      <c r="E78" s="85" t="s">
        <v>179</v>
      </c>
      <c r="F78" s="90">
        <f>+F77/8</f>
        <v>12493.776390000001</v>
      </c>
      <c r="G78" s="658"/>
    </row>
    <row r="79" spans="1:9" ht="13.5" thickBot="1" x14ac:dyDescent="0.25">
      <c r="A79" s="54"/>
      <c r="C79" s="16"/>
      <c r="D79" s="16"/>
      <c r="E79" s="16"/>
      <c r="F79" s="16"/>
      <c r="G79" s="16"/>
    </row>
    <row r="80" spans="1:9" ht="13.5" thickBot="1" x14ac:dyDescent="0.25">
      <c r="A80" s="54">
        <v>16</v>
      </c>
      <c r="B80" s="65" t="s">
        <v>249</v>
      </c>
      <c r="C80" s="66"/>
      <c r="D80" s="66"/>
      <c r="E80" s="154">
        <f>+F84</f>
        <v>145912.46037706666</v>
      </c>
      <c r="F80" s="155">
        <f>+F85</f>
        <v>18239.057547133332</v>
      </c>
      <c r="G80" s="654"/>
    </row>
    <row r="81" spans="1:12" ht="13.5" thickBot="1" x14ac:dyDescent="0.25">
      <c r="A81" s="54"/>
      <c r="B81" s="67" t="s">
        <v>156</v>
      </c>
      <c r="C81" s="68" t="s">
        <v>157</v>
      </c>
      <c r="D81" s="69" t="s">
        <v>158</v>
      </c>
      <c r="E81" s="70" t="s">
        <v>159</v>
      </c>
      <c r="F81" s="70" t="s">
        <v>160</v>
      </c>
      <c r="G81" s="88"/>
      <c r="K81" s="559">
        <f>+E16</f>
        <v>38666.666666666664</v>
      </c>
    </row>
    <row r="82" spans="1:12" ht="13.5" thickBot="1" x14ac:dyDescent="0.25">
      <c r="A82" s="54"/>
      <c r="B82" s="53" t="s">
        <v>495</v>
      </c>
      <c r="C82" s="71" t="s">
        <v>162</v>
      </c>
      <c r="D82" s="72">
        <v>1</v>
      </c>
      <c r="E82" s="73">
        <f>+E75</f>
        <v>52973.333333333336</v>
      </c>
      <c r="F82" s="73">
        <f>+F16*1.999999</f>
        <v>77333.294666666668</v>
      </c>
      <c r="G82" s="660"/>
      <c r="I82" s="156">
        <f>+F82*30</f>
        <v>2319998.84</v>
      </c>
      <c r="K82" s="156">
        <f>+K81*30*2</f>
        <v>2320000</v>
      </c>
      <c r="L82" s="16">
        <f>+K82*30</f>
        <v>69600000</v>
      </c>
    </row>
    <row r="83" spans="1:12" ht="13.5" thickBot="1" x14ac:dyDescent="0.25">
      <c r="A83" s="54"/>
      <c r="B83" s="78" t="s">
        <v>176</v>
      </c>
      <c r="C83" s="79" t="s">
        <v>165</v>
      </c>
      <c r="D83" s="80">
        <f>+D34</f>
        <v>0.88680000000000003</v>
      </c>
      <c r="E83" s="81"/>
      <c r="F83" s="82"/>
      <c r="G83" s="659"/>
    </row>
    <row r="84" spans="1:12" ht="13.5" thickBot="1" x14ac:dyDescent="0.25">
      <c r="A84" s="54"/>
      <c r="B84" s="1075" t="s">
        <v>177</v>
      </c>
      <c r="C84" s="1076"/>
      <c r="D84" s="1076"/>
      <c r="E84" s="83" t="s">
        <v>178</v>
      </c>
      <c r="F84" s="84">
        <f>+F82*(1+D83)</f>
        <v>145912.46037706666</v>
      </c>
      <c r="G84" s="657"/>
    </row>
    <row r="85" spans="1:12" ht="13.5" thickBot="1" x14ac:dyDescent="0.25">
      <c r="A85" s="54"/>
      <c r="B85" s="1077" t="s">
        <v>177</v>
      </c>
      <c r="C85" s="1078"/>
      <c r="D85" s="1078"/>
      <c r="E85" s="85" t="s">
        <v>179</v>
      </c>
      <c r="F85" s="90">
        <f>+F84/8</f>
        <v>18239.057547133332</v>
      </c>
      <c r="G85" s="658"/>
    </row>
    <row r="86" spans="1:12" ht="13.5" thickBot="1" x14ac:dyDescent="0.25">
      <c r="A86" s="54"/>
      <c r="C86" s="16"/>
      <c r="D86" s="16"/>
      <c r="E86" s="16"/>
      <c r="F86" s="16"/>
      <c r="G86" s="16"/>
    </row>
    <row r="87" spans="1:12" ht="13.5" thickBot="1" x14ac:dyDescent="0.25">
      <c r="A87" s="54">
        <v>17</v>
      </c>
      <c r="B87" s="65" t="s">
        <v>693</v>
      </c>
      <c r="C87" s="66"/>
      <c r="D87" s="66"/>
      <c r="E87" s="154">
        <f>+F91</f>
        <v>145912.46037706666</v>
      </c>
      <c r="F87" s="155">
        <f>+F92</f>
        <v>18239.057547133332</v>
      </c>
      <c r="G87" s="654"/>
    </row>
    <row r="88" spans="1:12" ht="13.5" thickBot="1" x14ac:dyDescent="0.25">
      <c r="A88" s="54"/>
      <c r="B88" s="67" t="s">
        <v>156</v>
      </c>
      <c r="C88" s="68" t="s">
        <v>157</v>
      </c>
      <c r="D88" s="69" t="s">
        <v>158</v>
      </c>
      <c r="E88" s="70" t="s">
        <v>159</v>
      </c>
      <c r="F88" s="70" t="s">
        <v>160</v>
      </c>
      <c r="G88" s="88"/>
    </row>
    <row r="89" spans="1:12" ht="13.5" thickBot="1" x14ac:dyDescent="0.25">
      <c r="A89" s="54"/>
      <c r="B89" s="53" t="s">
        <v>485</v>
      </c>
      <c r="C89" s="71" t="s">
        <v>162</v>
      </c>
      <c r="D89" s="72">
        <v>1</v>
      </c>
      <c r="E89" s="73">
        <f>+E54</f>
        <v>67666.666666666657</v>
      </c>
      <c r="F89" s="73">
        <f>+F82</f>
        <v>77333.294666666668</v>
      </c>
      <c r="G89" s="660"/>
      <c r="I89" s="156">
        <f>+E89*30</f>
        <v>2029999.9999999998</v>
      </c>
    </row>
    <row r="90" spans="1:12" ht="13.5" thickBot="1" x14ac:dyDescent="0.25">
      <c r="A90" s="54"/>
      <c r="B90" s="78" t="s">
        <v>483</v>
      </c>
      <c r="C90" s="79" t="s">
        <v>165</v>
      </c>
      <c r="D90" s="80">
        <f>+D69</f>
        <v>0.88680000000000003</v>
      </c>
      <c r="E90" s="81"/>
      <c r="F90" s="82"/>
      <c r="G90" s="659"/>
    </row>
    <row r="91" spans="1:12" ht="13.5" thickBot="1" x14ac:dyDescent="0.25">
      <c r="A91" s="54"/>
      <c r="B91" s="1075" t="s">
        <v>177</v>
      </c>
      <c r="C91" s="1076"/>
      <c r="D91" s="1076"/>
      <c r="E91" s="83" t="s">
        <v>178</v>
      </c>
      <c r="F91" s="84">
        <f>+F89*(1+D90)</f>
        <v>145912.46037706666</v>
      </c>
      <c r="G91" s="657"/>
    </row>
    <row r="92" spans="1:12" ht="13.5" thickBot="1" x14ac:dyDescent="0.25">
      <c r="A92" s="54"/>
      <c r="B92" s="1077" t="s">
        <v>177</v>
      </c>
      <c r="C92" s="1078"/>
      <c r="D92" s="1078"/>
      <c r="E92" s="85" t="s">
        <v>179</v>
      </c>
      <c r="F92" s="86">
        <f>+F91/8</f>
        <v>18239.057547133332</v>
      </c>
      <c r="G92" s="658"/>
    </row>
    <row r="93" spans="1:12" ht="13.5" thickBot="1" x14ac:dyDescent="0.25">
      <c r="A93" s="54"/>
      <c r="B93" s="87"/>
      <c r="D93" s="55"/>
      <c r="E93" s="88"/>
      <c r="F93" s="88"/>
      <c r="G93" s="88"/>
    </row>
    <row r="94" spans="1:12" ht="13.5" thickBot="1" x14ac:dyDescent="0.25">
      <c r="A94" s="54">
        <v>18</v>
      </c>
      <c r="B94" s="1079" t="s">
        <v>694</v>
      </c>
      <c r="C94" s="1080"/>
      <c r="D94" s="1080"/>
      <c r="E94" s="154">
        <f>+F98</f>
        <v>99950.211120000007</v>
      </c>
      <c r="F94" s="155">
        <f>+F99</f>
        <v>12493.776390000001</v>
      </c>
      <c r="G94" s="654"/>
    </row>
    <row r="95" spans="1:12" ht="13.5" thickBot="1" x14ac:dyDescent="0.25">
      <c r="A95" s="54"/>
      <c r="B95" s="67" t="s">
        <v>156</v>
      </c>
      <c r="C95" s="68" t="s">
        <v>157</v>
      </c>
      <c r="D95" s="69" t="s">
        <v>158</v>
      </c>
      <c r="E95" s="70" t="s">
        <v>159</v>
      </c>
      <c r="F95" s="70" t="s">
        <v>160</v>
      </c>
      <c r="G95" s="88"/>
    </row>
    <row r="96" spans="1:12" ht="13.5" thickBot="1" x14ac:dyDescent="0.25">
      <c r="A96" s="54"/>
      <c r="B96" s="53" t="s">
        <v>492</v>
      </c>
      <c r="C96" s="71" t="s">
        <v>162</v>
      </c>
      <c r="D96" s="72">
        <v>1</v>
      </c>
      <c r="E96" s="73">
        <f>+E40</f>
        <v>52973.333333333336</v>
      </c>
      <c r="F96" s="73">
        <f>+F75</f>
        <v>52973.4</v>
      </c>
      <c r="G96" s="660"/>
      <c r="I96" s="156">
        <f>+E96*30</f>
        <v>1589200</v>
      </c>
    </row>
    <row r="97" spans="1:14" ht="13.5" thickBot="1" x14ac:dyDescent="0.25">
      <c r="A97" s="54"/>
      <c r="B97" s="78" t="s">
        <v>483</v>
      </c>
      <c r="C97" s="79" t="s">
        <v>165</v>
      </c>
      <c r="D97" s="80">
        <f>+D69</f>
        <v>0.88680000000000003</v>
      </c>
      <c r="E97" s="81"/>
      <c r="F97" s="82"/>
      <c r="G97" s="659"/>
    </row>
    <row r="98" spans="1:14" ht="13.5" thickBot="1" x14ac:dyDescent="0.25">
      <c r="A98" s="54"/>
      <c r="B98" s="1075" t="s">
        <v>177</v>
      </c>
      <c r="C98" s="1076"/>
      <c r="D98" s="1076"/>
      <c r="E98" s="83" t="s">
        <v>178</v>
      </c>
      <c r="F98" s="84">
        <f>+F96*(1+D97)</f>
        <v>99950.211120000007</v>
      </c>
      <c r="G98" s="657"/>
    </row>
    <row r="99" spans="1:14" ht="13.5" thickBot="1" x14ac:dyDescent="0.25">
      <c r="A99" s="54"/>
      <c r="B99" s="1077" t="s">
        <v>177</v>
      </c>
      <c r="C99" s="1078"/>
      <c r="D99" s="1078"/>
      <c r="E99" s="85" t="s">
        <v>179</v>
      </c>
      <c r="F99" s="86">
        <f>+F98/8</f>
        <v>12493.776390000001</v>
      </c>
      <c r="G99" s="658"/>
    </row>
    <row r="100" spans="1:14" ht="13.5" thickBot="1" x14ac:dyDescent="0.25">
      <c r="A100" s="54"/>
      <c r="B100" s="1083" t="s">
        <v>491</v>
      </c>
      <c r="C100" s="1084"/>
      <c r="D100" s="1084"/>
      <c r="E100" s="1084"/>
      <c r="F100" s="1085"/>
      <c r="G100" s="661"/>
    </row>
    <row r="101" spans="1:14" ht="13.5" thickBot="1" x14ac:dyDescent="0.25">
      <c r="A101" s="54"/>
      <c r="C101" s="16"/>
      <c r="D101" s="16"/>
      <c r="E101" s="16"/>
      <c r="F101" s="16"/>
      <c r="G101" s="16"/>
    </row>
    <row r="102" spans="1:14" ht="13.5" thickBot="1" x14ac:dyDescent="0.25">
      <c r="A102" s="54"/>
      <c r="B102" s="157" t="s">
        <v>156</v>
      </c>
      <c r="C102" s="158" t="s">
        <v>157</v>
      </c>
      <c r="D102" s="159" t="s">
        <v>158</v>
      </c>
      <c r="E102" s="160" t="s">
        <v>159</v>
      </c>
      <c r="F102" s="160" t="s">
        <v>160</v>
      </c>
      <c r="G102" s="662"/>
    </row>
    <row r="103" spans="1:14" x14ac:dyDescent="0.2">
      <c r="A103" s="54"/>
      <c r="B103" s="105" t="s">
        <v>494</v>
      </c>
      <c r="C103" s="106" t="s">
        <v>162</v>
      </c>
      <c r="D103" s="72">
        <v>1</v>
      </c>
      <c r="E103" s="73">
        <f>+F76/30</f>
        <v>0</v>
      </c>
      <c r="F103" s="548">
        <f>+F16*2</f>
        <v>77333.333333333328</v>
      </c>
      <c r="G103" s="655"/>
      <c r="J103" s="16">
        <f>+F9*2</f>
        <v>2320000</v>
      </c>
    </row>
    <row r="104" spans="1:14" x14ac:dyDescent="0.2">
      <c r="A104" s="54"/>
      <c r="B104" s="105"/>
      <c r="C104" s="106"/>
      <c r="D104" s="50"/>
      <c r="E104" s="74"/>
      <c r="F104" s="548"/>
      <c r="G104" s="655"/>
    </row>
    <row r="105" spans="1:14" x14ac:dyDescent="0.2">
      <c r="A105" s="54"/>
      <c r="B105" s="105" t="s">
        <v>163</v>
      </c>
      <c r="C105" s="106"/>
      <c r="D105" s="50"/>
      <c r="E105" s="74"/>
      <c r="F105" s="548"/>
      <c r="G105" s="655"/>
      <c r="K105" s="16" t="s">
        <v>480</v>
      </c>
      <c r="L105" s="16" t="s">
        <v>481</v>
      </c>
      <c r="N105" s="16" t="s">
        <v>482</v>
      </c>
    </row>
    <row r="106" spans="1:14" x14ac:dyDescent="0.2">
      <c r="A106" s="54"/>
      <c r="B106" s="105" t="s">
        <v>164</v>
      </c>
      <c r="C106" s="106" t="s">
        <v>165</v>
      </c>
      <c r="D106" s="176">
        <f t="shared" ref="D106" si="4">+ROUND(F106/$F$16,4)</f>
        <v>0</v>
      </c>
      <c r="E106" s="73">
        <f>+E103</f>
        <v>0</v>
      </c>
      <c r="F106" s="548">
        <f>+ROUNDUP(F77/30,1)*0</f>
        <v>0</v>
      </c>
      <c r="G106" s="655"/>
      <c r="J106" s="16" t="s">
        <v>479</v>
      </c>
      <c r="K106" s="545">
        <v>0</v>
      </c>
      <c r="L106" s="545">
        <f t="shared" ref="L106:L111" si="5">+K106/30</f>
        <v>0</v>
      </c>
      <c r="M106" s="544" t="e">
        <f t="shared" ref="M106" si="6">+L106/E106</f>
        <v>#DIV/0!</v>
      </c>
      <c r="N106" s="545">
        <f t="shared" ref="N106:N111" si="7">+K106*12</f>
        <v>0</v>
      </c>
    </row>
    <row r="107" spans="1:14" x14ac:dyDescent="0.2">
      <c r="A107" s="54"/>
      <c r="B107" s="105" t="s">
        <v>166</v>
      </c>
      <c r="C107" s="106" t="s">
        <v>165</v>
      </c>
      <c r="D107" s="176">
        <f>+ROUND(F107/F103,4)</f>
        <v>8.3299999999999999E-2</v>
      </c>
      <c r="E107" s="73">
        <f>+E106</f>
        <v>0</v>
      </c>
      <c r="F107" s="548">
        <f>+ROUNDUP((((F103*30)/12)/30),1)</f>
        <v>6444.5</v>
      </c>
      <c r="G107" s="655"/>
      <c r="J107" s="16" t="s">
        <v>478</v>
      </c>
      <c r="K107" s="545">
        <f>+(J103)/12</f>
        <v>193333.33333333334</v>
      </c>
      <c r="L107" s="545">
        <f>+K107/30</f>
        <v>6444.4444444444443</v>
      </c>
      <c r="M107" s="544">
        <f>+L107/F103</f>
        <v>8.3333333333333343E-2</v>
      </c>
      <c r="N107" s="545">
        <f t="shared" si="7"/>
        <v>2320000</v>
      </c>
    </row>
    <row r="108" spans="1:14" x14ac:dyDescent="0.2">
      <c r="A108" s="54"/>
      <c r="B108" s="105" t="s">
        <v>167</v>
      </c>
      <c r="C108" s="106" t="s">
        <v>165</v>
      </c>
      <c r="D108" s="176">
        <v>0.01</v>
      </c>
      <c r="E108" s="73">
        <f>+E107</f>
        <v>0</v>
      </c>
      <c r="F108" s="548">
        <f>+D108*F103</f>
        <v>773.33333333333326</v>
      </c>
      <c r="G108" s="655"/>
      <c r="J108" s="547" t="str">
        <f>+B108</f>
        <v>Intereses de cesantias</v>
      </c>
      <c r="K108" s="545">
        <f>+(K107*30*0.01)/30</f>
        <v>1933.3333333333333</v>
      </c>
      <c r="L108" s="545">
        <f t="shared" si="5"/>
        <v>64.444444444444443</v>
      </c>
      <c r="M108" s="544">
        <f>+L108/F103</f>
        <v>8.3333333333333339E-4</v>
      </c>
      <c r="N108" s="545">
        <f t="shared" si="7"/>
        <v>23200</v>
      </c>
    </row>
    <row r="109" spans="1:14" x14ac:dyDescent="0.2">
      <c r="A109" s="54"/>
      <c r="B109" s="105" t="s">
        <v>168</v>
      </c>
      <c r="C109" s="106" t="s">
        <v>165</v>
      </c>
      <c r="D109" s="176">
        <f>+ROUND(F109/F103,4)</f>
        <v>8.3299999999999999E-2</v>
      </c>
      <c r="E109" s="73">
        <f>+E108</f>
        <v>0</v>
      </c>
      <c r="F109" s="548">
        <f>+ROUNDUP((((F103*30)/12)/30),1)</f>
        <v>6444.5</v>
      </c>
      <c r="G109" s="655"/>
      <c r="J109" s="16" t="str">
        <f>+B109</f>
        <v>Prima legal</v>
      </c>
      <c r="K109" s="545">
        <f>+J103/12</f>
        <v>193333.33333333334</v>
      </c>
      <c r="L109" s="545">
        <f t="shared" si="5"/>
        <v>6444.4444444444443</v>
      </c>
      <c r="M109" s="544">
        <f>+L109/F103</f>
        <v>8.3333333333333343E-2</v>
      </c>
      <c r="N109" s="545">
        <f t="shared" si="7"/>
        <v>2320000</v>
      </c>
    </row>
    <row r="110" spans="1:14" x14ac:dyDescent="0.2">
      <c r="A110" s="54"/>
      <c r="B110" s="105" t="s">
        <v>169</v>
      </c>
      <c r="C110" s="106" t="s">
        <v>165</v>
      </c>
      <c r="D110" s="176">
        <f>+ROUND(F110/F103,4)</f>
        <v>4.1700000000000001E-2</v>
      </c>
      <c r="E110" s="73">
        <f>+E109</f>
        <v>0</v>
      </c>
      <c r="F110" s="548">
        <f>+ROUNDUP(((F103*30)/720),1)</f>
        <v>3222.2999999999997</v>
      </c>
      <c r="G110" s="655"/>
      <c r="J110" s="16" t="str">
        <f>+B110</f>
        <v>Vacaciones</v>
      </c>
      <c r="K110" s="545">
        <f>+J103/24</f>
        <v>96666.666666666672</v>
      </c>
      <c r="L110" s="545">
        <f t="shared" si="5"/>
        <v>3222.2222222222222</v>
      </c>
      <c r="M110" s="544">
        <f>+L110/F103</f>
        <v>4.1666666666666671E-2</v>
      </c>
      <c r="N110" s="545">
        <f t="shared" si="7"/>
        <v>1160000</v>
      </c>
    </row>
    <row r="111" spans="1:14" x14ac:dyDescent="0.2">
      <c r="A111" s="54"/>
      <c r="B111" s="105" t="s">
        <v>170</v>
      </c>
      <c r="C111" s="106" t="s">
        <v>165</v>
      </c>
      <c r="D111" s="176">
        <f>+ROUND(F111/F103,4)</f>
        <v>0.35460000000000003</v>
      </c>
      <c r="E111" s="73">
        <f>+E110</f>
        <v>0</v>
      </c>
      <c r="F111" s="548">
        <f>+ROUNDUP((F103*30*0.3546)/30,1)</f>
        <v>27422.400000000001</v>
      </c>
      <c r="G111" s="655"/>
      <c r="J111" s="16" t="str">
        <f>+B111</f>
        <v>Seguridad Social</v>
      </c>
      <c r="K111" s="545">
        <f>+(F76*(0.16+0.125+0.0696))</f>
        <v>0</v>
      </c>
      <c r="L111" s="545">
        <f t="shared" si="5"/>
        <v>0</v>
      </c>
      <c r="M111" s="544">
        <f>+L111/F103</f>
        <v>0</v>
      </c>
      <c r="N111" s="545">
        <f t="shared" si="7"/>
        <v>0</v>
      </c>
    </row>
    <row r="112" spans="1:14" x14ac:dyDescent="0.2">
      <c r="A112" s="54"/>
      <c r="B112" s="105"/>
      <c r="C112" s="106"/>
      <c r="D112" s="50"/>
      <c r="E112" s="74"/>
      <c r="F112" s="548"/>
      <c r="G112" s="655"/>
    </row>
    <row r="113" spans="1:10" x14ac:dyDescent="0.2">
      <c r="A113" s="54"/>
      <c r="B113" s="105" t="s">
        <v>171</v>
      </c>
      <c r="C113" s="106"/>
      <c r="D113" s="50"/>
      <c r="E113" s="74"/>
      <c r="F113" s="548"/>
      <c r="G113" s="655"/>
    </row>
    <row r="114" spans="1:10" x14ac:dyDescent="0.2">
      <c r="A114" s="54"/>
      <c r="B114" s="105" t="s">
        <v>172</v>
      </c>
      <c r="C114" s="106" t="s">
        <v>165</v>
      </c>
      <c r="D114" s="176">
        <v>0.04</v>
      </c>
      <c r="E114" s="73">
        <f>+E111</f>
        <v>0</v>
      </c>
      <c r="F114" s="548">
        <f>+ROUNDUP(D114*F103,1)</f>
        <v>3093.4</v>
      </c>
      <c r="G114" s="655"/>
      <c r="J114" s="545">
        <f>+(F103*30)/12</f>
        <v>193333.33333333334</v>
      </c>
    </row>
    <row r="115" spans="1:10" x14ac:dyDescent="0.2">
      <c r="A115" s="54"/>
      <c r="B115" s="105" t="s">
        <v>173</v>
      </c>
      <c r="C115" s="106" t="s">
        <v>165</v>
      </c>
      <c r="D115" s="176">
        <v>0.02</v>
      </c>
      <c r="E115" s="73">
        <f>+E114</f>
        <v>0</v>
      </c>
      <c r="F115" s="548">
        <f>+ROUNDUP(F103*D115,1)</f>
        <v>1546.6999999999998</v>
      </c>
      <c r="G115" s="655"/>
      <c r="J115" s="16">
        <f>+J114/30</f>
        <v>6444.4444444444443</v>
      </c>
    </row>
    <row r="116" spans="1:10" x14ac:dyDescent="0.2">
      <c r="A116" s="54"/>
      <c r="B116" s="105" t="s">
        <v>174</v>
      </c>
      <c r="C116" s="106" t="s">
        <v>165</v>
      </c>
      <c r="D116" s="176">
        <v>1.7500000000000002E-2</v>
      </c>
      <c r="E116" s="73">
        <f>+E115</f>
        <v>0</v>
      </c>
      <c r="F116" s="548">
        <f>+ROUNDUP(F103*D116,1)</f>
        <v>1353.3999999999999</v>
      </c>
      <c r="G116" s="655"/>
    </row>
    <row r="117" spans="1:10" x14ac:dyDescent="0.2">
      <c r="A117" s="54"/>
      <c r="B117" s="105" t="s">
        <v>175</v>
      </c>
      <c r="C117" s="106" t="s">
        <v>165</v>
      </c>
      <c r="D117" s="176">
        <v>0.03</v>
      </c>
      <c r="E117" s="73">
        <f>+E116</f>
        <v>0</v>
      </c>
      <c r="F117" s="548">
        <f>+ROUNDUP(F103*D117,1)</f>
        <v>2320</v>
      </c>
      <c r="G117" s="655"/>
    </row>
    <row r="118" spans="1:10" x14ac:dyDescent="0.2">
      <c r="A118" s="54"/>
      <c r="B118" s="105"/>
      <c r="C118" s="106"/>
      <c r="D118" s="176"/>
      <c r="E118" s="73"/>
      <c r="F118" s="548"/>
      <c r="G118" s="655"/>
    </row>
    <row r="119" spans="1:10" x14ac:dyDescent="0.2">
      <c r="A119" s="54"/>
      <c r="B119" s="105" t="s">
        <v>180</v>
      </c>
      <c r="C119" s="106" t="s">
        <v>165</v>
      </c>
      <c r="D119" s="176">
        <v>0</v>
      </c>
      <c r="E119" s="73">
        <f>+E117</f>
        <v>0</v>
      </c>
      <c r="F119" s="548">
        <f>+ROUNDUP(F103*D119,1)</f>
        <v>0</v>
      </c>
      <c r="G119" s="655"/>
    </row>
    <row r="120" spans="1:10" x14ac:dyDescent="0.2">
      <c r="A120" s="54"/>
      <c r="B120" s="164"/>
      <c r="C120" s="165"/>
      <c r="D120" s="76"/>
      <c r="E120" s="77"/>
      <c r="F120" s="549"/>
      <c r="G120" s="655"/>
    </row>
    <row r="121" spans="1:10" ht="13.5" thickBot="1" x14ac:dyDescent="0.25">
      <c r="A121" s="54"/>
      <c r="B121" s="166" t="s">
        <v>176</v>
      </c>
      <c r="C121" s="167" t="s">
        <v>165</v>
      </c>
      <c r="D121" s="80">
        <f>SUM(D106:D120)</f>
        <v>0.6804</v>
      </c>
      <c r="E121" s="81"/>
      <c r="F121" s="550"/>
      <c r="G121" s="656"/>
    </row>
    <row r="122" spans="1:10" ht="13.5" thickBot="1" x14ac:dyDescent="0.25">
      <c r="A122" s="54"/>
      <c r="B122" s="1081" t="s">
        <v>177</v>
      </c>
      <c r="C122" s="1082"/>
      <c r="D122" s="1082"/>
      <c r="E122" s="173" t="s">
        <v>178</v>
      </c>
      <c r="F122" s="174">
        <f>SUM(F103:F121)</f>
        <v>129953.86666666665</v>
      </c>
      <c r="G122" s="663"/>
    </row>
    <row r="123" spans="1:10" ht="13.5" thickBot="1" x14ac:dyDescent="0.25">
      <c r="A123" s="54"/>
      <c r="B123" s="1081" t="s">
        <v>177</v>
      </c>
      <c r="C123" s="1082"/>
      <c r="D123" s="1082"/>
      <c r="E123" s="173" t="s">
        <v>179</v>
      </c>
      <c r="F123" s="175">
        <f>+F122/8</f>
        <v>16244.233333333332</v>
      </c>
      <c r="G123" s="663"/>
    </row>
    <row r="124" spans="1:10" ht="13.5" thickBot="1" x14ac:dyDescent="0.25">
      <c r="A124" s="54"/>
      <c r="C124" s="16"/>
      <c r="D124" s="16"/>
      <c r="E124" s="16"/>
      <c r="F124" s="16"/>
      <c r="G124" s="16"/>
    </row>
    <row r="125" spans="1:10" ht="13.5" customHeight="1" thickBot="1" x14ac:dyDescent="0.25">
      <c r="A125" s="54">
        <v>9</v>
      </c>
      <c r="B125" s="65" t="s">
        <v>246</v>
      </c>
      <c r="C125" s="65"/>
      <c r="D125" s="65"/>
      <c r="E125" s="171">
        <f>+F129</f>
        <v>170235.7226666667</v>
      </c>
      <c r="F125" s="172">
        <f>+F130</f>
        <v>21279.465333333337</v>
      </c>
      <c r="G125" s="654"/>
    </row>
    <row r="126" spans="1:10" ht="13.5" thickBot="1" x14ac:dyDescent="0.25">
      <c r="A126" s="54"/>
      <c r="B126" s="157" t="s">
        <v>156</v>
      </c>
      <c r="C126" s="158" t="s">
        <v>157</v>
      </c>
      <c r="D126" s="159" t="s">
        <v>158</v>
      </c>
      <c r="E126" s="160" t="s">
        <v>159</v>
      </c>
      <c r="F126" s="160" t="s">
        <v>160</v>
      </c>
      <c r="G126" s="662"/>
    </row>
    <row r="127" spans="1:10" ht="13.5" thickBot="1" x14ac:dyDescent="0.25">
      <c r="A127" s="54"/>
      <c r="B127" s="105" t="s">
        <v>247</v>
      </c>
      <c r="C127" s="106" t="s">
        <v>162</v>
      </c>
      <c r="D127" s="161">
        <v>1</v>
      </c>
      <c r="E127" s="162">
        <f>+E16*2.62</f>
        <v>101306.66666666667</v>
      </c>
      <c r="F127" s="162">
        <f>+F16*2.62</f>
        <v>101306.66666666667</v>
      </c>
      <c r="G127" s="664"/>
      <c r="I127" s="156">
        <f>+E127*30</f>
        <v>3039200</v>
      </c>
    </row>
    <row r="128" spans="1:10" ht="13.5" thickBot="1" x14ac:dyDescent="0.25">
      <c r="A128" s="54"/>
      <c r="B128" s="166" t="s">
        <v>483</v>
      </c>
      <c r="C128" s="167" t="s">
        <v>165</v>
      </c>
      <c r="D128" s="168">
        <f>+D121</f>
        <v>0.6804</v>
      </c>
      <c r="E128" s="169"/>
      <c r="F128" s="170"/>
      <c r="G128" s="665"/>
    </row>
    <row r="129" spans="1:7" ht="13.5" thickBot="1" x14ac:dyDescent="0.25">
      <c r="A129" s="54"/>
      <c r="B129" s="1081" t="s">
        <v>177</v>
      </c>
      <c r="C129" s="1082"/>
      <c r="D129" s="1082"/>
      <c r="E129" s="173" t="s">
        <v>178</v>
      </c>
      <c r="F129" s="174">
        <f>+F127*(1+D128)</f>
        <v>170235.7226666667</v>
      </c>
      <c r="G129" s="663"/>
    </row>
    <row r="130" spans="1:7" ht="13.5" thickBot="1" x14ac:dyDescent="0.25">
      <c r="A130" s="54"/>
      <c r="B130" s="1081" t="s">
        <v>177</v>
      </c>
      <c r="C130" s="1082"/>
      <c r="D130" s="1082"/>
      <c r="E130" s="173" t="s">
        <v>179</v>
      </c>
      <c r="F130" s="175">
        <f>+F129/8</f>
        <v>21279.465333333337</v>
      </c>
      <c r="G130" s="663"/>
    </row>
    <row r="131" spans="1:7" x14ac:dyDescent="0.2">
      <c r="A131" s="54"/>
      <c r="B131" s="87"/>
      <c r="D131" s="55"/>
      <c r="E131" s="88"/>
      <c r="F131" s="88"/>
      <c r="G131" s="88"/>
    </row>
  </sheetData>
  <mergeCells count="35">
    <mergeCell ref="B3:F3"/>
    <mergeCell ref="B4:F4"/>
    <mergeCell ref="B5:F5"/>
    <mergeCell ref="B6:F6"/>
    <mergeCell ref="B2:F2"/>
    <mergeCell ref="B57:D57"/>
    <mergeCell ref="B63:D63"/>
    <mergeCell ref="B78:D78"/>
    <mergeCell ref="B7:F7"/>
    <mergeCell ref="B35:D35"/>
    <mergeCell ref="B36:D36"/>
    <mergeCell ref="B42:D42"/>
    <mergeCell ref="B43:D43"/>
    <mergeCell ref="B12:F12"/>
    <mergeCell ref="B130:D130"/>
    <mergeCell ref="B38:D38"/>
    <mergeCell ref="B77:D77"/>
    <mergeCell ref="B84:D84"/>
    <mergeCell ref="B85:D85"/>
    <mergeCell ref="B129:D129"/>
    <mergeCell ref="B64:D64"/>
    <mergeCell ref="B122:D122"/>
    <mergeCell ref="B123:D123"/>
    <mergeCell ref="B59:D59"/>
    <mergeCell ref="B100:F100"/>
    <mergeCell ref="B70:D70"/>
    <mergeCell ref="B71:D71"/>
    <mergeCell ref="B49:D49"/>
    <mergeCell ref="B50:D50"/>
    <mergeCell ref="B56:D56"/>
    <mergeCell ref="B91:D91"/>
    <mergeCell ref="B92:D92"/>
    <mergeCell ref="B94:D94"/>
    <mergeCell ref="B98:D98"/>
    <mergeCell ref="B99:D99"/>
  </mergeCells>
  <pageMargins left="0.7" right="0.7" top="0.75" bottom="0.75" header="0.3" footer="0.3"/>
  <pageSetup scale="89" orientation="portrait" verticalDpi="200" r:id="rId1"/>
  <colBreaks count="1" manualBreakCount="1">
    <brk id="7" max="1048575" man="1"/>
  </col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 tint="-0.499984740745262"/>
  </sheetPr>
  <dimension ref="A2:R458"/>
  <sheetViews>
    <sheetView view="pageBreakPreview" topLeftCell="B144" zoomScale="82" zoomScaleNormal="100" zoomScaleSheetLayoutView="82" workbookViewId="0">
      <selection activeCell="I157" sqref="I157"/>
    </sheetView>
  </sheetViews>
  <sheetFormatPr baseColWidth="10" defaultRowHeight="12.75" x14ac:dyDescent="0.2"/>
  <cols>
    <col min="1" max="1" width="8" style="1" hidden="1" customWidth="1"/>
    <col min="2" max="2" width="8" style="1" customWidth="1"/>
    <col min="3" max="3" width="26.42578125" style="1" customWidth="1"/>
    <col min="4" max="5" width="10.85546875" style="1" customWidth="1"/>
    <col min="6" max="6" width="11.85546875" style="1" customWidth="1"/>
    <col min="7" max="9" width="11.7109375" style="1" customWidth="1"/>
    <col min="10" max="10" width="11.85546875" style="1" customWidth="1"/>
    <col min="11" max="11" width="5" style="1" customWidth="1"/>
    <col min="12" max="12" width="17.85546875" style="1" bestFit="1" customWidth="1"/>
    <col min="13" max="16384" width="11.42578125" style="1"/>
  </cols>
  <sheetData>
    <row r="2" spans="1:10" ht="15.75" hidden="1" thickBot="1" x14ac:dyDescent="0.25">
      <c r="C2" s="1118" t="s">
        <v>29</v>
      </c>
      <c r="D2" s="1119"/>
      <c r="E2" s="1119"/>
      <c r="F2" s="1119"/>
      <c r="G2" s="1119"/>
      <c r="H2" s="1119"/>
      <c r="I2" s="1119"/>
      <c r="J2" s="1120"/>
    </row>
    <row r="3" spans="1:10" ht="15.75" thickBot="1" x14ac:dyDescent="0.25">
      <c r="C3" s="590"/>
      <c r="D3" s="590"/>
      <c r="E3" s="590"/>
      <c r="F3" s="590"/>
      <c r="G3" s="590"/>
      <c r="H3" s="590"/>
      <c r="I3" s="590"/>
      <c r="J3" s="590"/>
    </row>
    <row r="4" spans="1:10" ht="29.25" customHeight="1" thickBot="1" x14ac:dyDescent="0.25">
      <c r="A4" s="95"/>
      <c r="B4" s="95"/>
      <c r="C4" s="981" t="s">
        <v>29</v>
      </c>
      <c r="D4" s="982"/>
      <c r="E4" s="982"/>
      <c r="F4" s="982"/>
      <c r="G4" s="982"/>
      <c r="H4" s="982"/>
      <c r="I4" s="982"/>
      <c r="J4" s="983"/>
    </row>
    <row r="5" spans="1:10" ht="13.5" thickBot="1" x14ac:dyDescent="0.25">
      <c r="C5" s="1121"/>
      <c r="D5" s="1121"/>
      <c r="E5" s="1121"/>
      <c r="F5" s="1121"/>
      <c r="G5" s="1122"/>
      <c r="H5" s="1122"/>
      <c r="I5" s="1122"/>
      <c r="J5" s="1122"/>
    </row>
    <row r="6" spans="1:10" ht="17.25" customHeight="1" x14ac:dyDescent="0.2">
      <c r="C6" s="985" t="str">
        <f>+'Ingeniero y obra'!B5</f>
        <v>"REALIZAR OBRAS DE MANTENIMIENTO A LAS SEDES DONDE FUNCIONA LA DIRECCION REGIONAL Y DEL CENTRO DE LA INDUSTRIA, LA EMPRESA Y LOS SERVICIOS DEL SENA REGIONAL HUILA "</v>
      </c>
      <c r="D6" s="953"/>
      <c r="E6" s="953"/>
      <c r="F6" s="954"/>
      <c r="G6" s="104" t="s">
        <v>32</v>
      </c>
      <c r="H6" s="953" t="s">
        <v>316</v>
      </c>
      <c r="I6" s="953"/>
      <c r="J6" s="954"/>
    </row>
    <row r="7" spans="1:10" ht="18" customHeight="1" thickBot="1" x14ac:dyDescent="0.25">
      <c r="C7" s="986"/>
      <c r="D7" s="955"/>
      <c r="E7" s="955"/>
      <c r="F7" s="956"/>
      <c r="G7" s="107"/>
      <c r="H7" s="955"/>
      <c r="I7" s="955"/>
      <c r="J7" s="956"/>
    </row>
    <row r="8" spans="1:10" ht="13.5" thickBot="1" x14ac:dyDescent="0.25">
      <c r="C8" s="3"/>
      <c r="D8" s="3"/>
      <c r="E8" s="3"/>
      <c r="F8" s="3"/>
      <c r="G8" s="3"/>
      <c r="H8" s="3"/>
      <c r="I8" s="3"/>
      <c r="J8" s="3"/>
    </row>
    <row r="9" spans="1:10" ht="13.5" thickBot="1" x14ac:dyDescent="0.25">
      <c r="C9" s="4"/>
      <c r="D9" s="4"/>
      <c r="E9" s="2"/>
      <c r="G9" s="12" t="s">
        <v>17</v>
      </c>
      <c r="H9" s="13" t="s">
        <v>53</v>
      </c>
      <c r="I9" s="11"/>
      <c r="J9" s="11"/>
    </row>
    <row r="10" spans="1:10" ht="13.5" thickBot="1" x14ac:dyDescent="0.25">
      <c r="C10" s="5" t="s">
        <v>4</v>
      </c>
      <c r="D10" s="5"/>
      <c r="E10" s="2"/>
      <c r="F10" s="2"/>
      <c r="G10" s="2"/>
      <c r="H10" s="2"/>
      <c r="I10" s="2"/>
      <c r="J10" s="2"/>
    </row>
    <row r="11" spans="1:10" ht="13.5" thickBot="1" x14ac:dyDescent="0.25">
      <c r="A11" s="16"/>
      <c r="B11" s="16"/>
      <c r="C11" s="957" t="s">
        <v>5</v>
      </c>
      <c r="D11" s="958"/>
      <c r="E11" s="958"/>
      <c r="F11" s="959"/>
      <c r="G11" s="15" t="s">
        <v>6</v>
      </c>
      <c r="H11" s="15" t="s">
        <v>7</v>
      </c>
      <c r="I11" s="37" t="s">
        <v>8</v>
      </c>
      <c r="J11" s="1116"/>
    </row>
    <row r="12" spans="1:10" x14ac:dyDescent="0.2">
      <c r="A12" s="120">
        <v>1.1599999999999999</v>
      </c>
      <c r="B12" s="120"/>
      <c r="C12" s="1125" t="str">
        <f>+ VLOOKUP(A12,MAQYEQUIP,2,FALSE)</f>
        <v xml:space="preserve">MEZCLADORA DE CONCRETO 9 P3. </v>
      </c>
      <c r="D12" s="1126"/>
      <c r="E12" s="1126"/>
      <c r="F12" s="1126"/>
      <c r="G12" s="116">
        <f>+VLOOKUP(A12,MAQYEQUIP,5,FALSE)</f>
        <v>9012.5</v>
      </c>
      <c r="H12" s="17">
        <f>+H32</f>
        <v>0.4</v>
      </c>
      <c r="I12" s="134">
        <f>G12/H12</f>
        <v>22531.25</v>
      </c>
      <c r="J12" s="1123"/>
    </row>
    <row r="13" spans="1:10" x14ac:dyDescent="0.2">
      <c r="A13" s="95" t="s">
        <v>258</v>
      </c>
      <c r="B13" s="95"/>
      <c r="C13" s="1114" t="str">
        <f>+ VLOOKUP(A13,MAQYEQUIP,2,FALSE)</f>
        <v>HERRAMIENTA MENOR (10% MO)</v>
      </c>
      <c r="D13" s="1115"/>
      <c r="E13" s="1115"/>
      <c r="F13" s="1115"/>
      <c r="G13" s="131" t="str">
        <f>+VLOOKUP(A13,MAQYEQUIP,5,FALSE)</f>
        <v>Global</v>
      </c>
      <c r="H13" s="20">
        <v>0.1</v>
      </c>
      <c r="I13" s="135">
        <f>+H13*J34</f>
        <v>15389.558215416666</v>
      </c>
      <c r="J13" s="1123"/>
    </row>
    <row r="14" spans="1:10" x14ac:dyDescent="0.2">
      <c r="A14" s="95"/>
      <c r="B14" s="95"/>
      <c r="C14" s="1114"/>
      <c r="D14" s="1115"/>
      <c r="E14" s="1115"/>
      <c r="F14" s="1115"/>
      <c r="G14" s="131"/>
      <c r="H14" s="20"/>
      <c r="I14" s="135"/>
      <c r="J14" s="1123"/>
    </row>
    <row r="15" spans="1:10" ht="13.5" thickBot="1" x14ac:dyDescent="0.25">
      <c r="A15" s="95"/>
      <c r="B15" s="95"/>
      <c r="C15" s="969"/>
      <c r="D15" s="970"/>
      <c r="E15" s="970"/>
      <c r="F15" s="971"/>
      <c r="G15" s="9"/>
      <c r="H15" s="10"/>
      <c r="I15" s="136"/>
      <c r="J15" s="1124"/>
    </row>
    <row r="16" spans="1:10" ht="13.5" thickBot="1" x14ac:dyDescent="0.25">
      <c r="A16" s="95"/>
      <c r="B16" s="95"/>
      <c r="C16" s="934" t="s">
        <v>18</v>
      </c>
      <c r="D16" s="935"/>
      <c r="E16" s="935"/>
      <c r="F16" s="935"/>
      <c r="G16" s="935"/>
      <c r="H16" s="935"/>
      <c r="I16" s="936"/>
      <c r="J16" s="96">
        <f>SUM(I12:I15)</f>
        <v>37920.808215416662</v>
      </c>
    </row>
    <row r="17" spans="1:10" ht="13.5" thickBot="1" x14ac:dyDescent="0.25">
      <c r="A17" s="95"/>
      <c r="B17" s="95"/>
      <c r="C17" s="5" t="s">
        <v>16</v>
      </c>
      <c r="D17" s="5"/>
      <c r="E17" s="2"/>
      <c r="F17" s="2"/>
      <c r="G17" s="2"/>
      <c r="H17" s="2"/>
      <c r="I17" s="2"/>
      <c r="J17" s="2"/>
    </row>
    <row r="18" spans="1:10" ht="21.75" thickBot="1" x14ac:dyDescent="0.25">
      <c r="A18" s="54"/>
      <c r="B18" s="54"/>
      <c r="C18" s="957" t="s">
        <v>5</v>
      </c>
      <c r="D18" s="958"/>
      <c r="E18" s="959"/>
      <c r="F18" s="14" t="s">
        <v>9</v>
      </c>
      <c r="G18" s="14" t="s">
        <v>10</v>
      </c>
      <c r="H18" s="14" t="s">
        <v>297</v>
      </c>
      <c r="I18" s="37" t="s">
        <v>8</v>
      </c>
      <c r="J18" s="1116"/>
    </row>
    <row r="19" spans="1:10" x14ac:dyDescent="0.2">
      <c r="A19" s="95">
        <v>2.12</v>
      </c>
      <c r="B19" s="95"/>
      <c r="C19" s="978" t="str">
        <f>+VLOOKUP(A19,MATERIALES,2,FALSE)</f>
        <v>CEMENTO GRIS (PUESTO EN OBRA)</v>
      </c>
      <c r="D19" s="979"/>
      <c r="E19" s="980"/>
      <c r="F19" s="8" t="str">
        <f>+VLOOKUP(A19,MATERIALES,3,FALSE)</f>
        <v>KG</v>
      </c>
      <c r="G19" s="116">
        <f>+VLOOKUP(A19,MATERIALES,4,FALSE)</f>
        <v>560</v>
      </c>
      <c r="H19" s="18">
        <v>420</v>
      </c>
      <c r="I19" s="97">
        <f>+H19*G19</f>
        <v>235200</v>
      </c>
      <c r="J19" s="1117"/>
    </row>
    <row r="20" spans="1:10" x14ac:dyDescent="0.2">
      <c r="A20" s="108">
        <v>2.1</v>
      </c>
      <c r="B20" s="108"/>
      <c r="C20" s="978" t="str">
        <f>+VLOOKUP(A20,MATERIALES,2,FALSE)</f>
        <v>ARENA</v>
      </c>
      <c r="D20" s="979"/>
      <c r="E20" s="980"/>
      <c r="F20" s="6" t="str">
        <f>+VLOOKUP(A20,MATERIALES,3,FALSE)</f>
        <v>M3</v>
      </c>
      <c r="G20" s="123">
        <f>+VLOOKUP(A20,MATERIALES,4,FALSE)</f>
        <v>61491</v>
      </c>
      <c r="H20" s="109">
        <v>0.67</v>
      </c>
      <c r="I20" s="110">
        <f>+H20*G20</f>
        <v>41198.97</v>
      </c>
      <c r="J20" s="1117"/>
    </row>
    <row r="21" spans="1:10" x14ac:dyDescent="0.2">
      <c r="A21" s="1">
        <v>2.2599999999999998</v>
      </c>
      <c r="C21" s="978" t="str">
        <f>+VLOOKUP(A21,MATERIALES,2,FALSE)</f>
        <v>GRAVILLA DE PLANTA</v>
      </c>
      <c r="D21" s="979"/>
      <c r="E21" s="980"/>
      <c r="F21" s="6" t="str">
        <f>+VLOOKUP(A21,MATERIALES,3,FALSE)</f>
        <v>M3</v>
      </c>
      <c r="G21" s="123">
        <f>+VLOOKUP(A21,MATERIALES,4,FALSE)</f>
        <v>97485</v>
      </c>
      <c r="H21" s="109">
        <v>0.67</v>
      </c>
      <c r="I21" s="98">
        <f>+H21*G21</f>
        <v>65314.950000000004</v>
      </c>
      <c r="J21" s="1117"/>
    </row>
    <row r="22" spans="1:10" x14ac:dyDescent="0.2">
      <c r="A22" s="95">
        <v>7.4</v>
      </c>
      <c r="B22" s="95"/>
      <c r="C22" s="978" t="str">
        <f>+VLOOKUP(A22,MATERIALES,2,FALSE)</f>
        <v>AGUA</v>
      </c>
      <c r="D22" s="979"/>
      <c r="E22" s="980"/>
      <c r="F22" s="117" t="str">
        <f>+VLOOKUP(A22,MATERIALES,3,FALSE)</f>
        <v>LT</v>
      </c>
      <c r="G22" s="118">
        <f>+VLOOKUP(A22,MATERIALES,4,FALSE)</f>
        <v>38</v>
      </c>
      <c r="H22" s="25">
        <v>250</v>
      </c>
      <c r="I22" s="98">
        <f>+H22*G22</f>
        <v>9500</v>
      </c>
      <c r="J22" s="1117"/>
    </row>
    <row r="23" spans="1:10" ht="13.5" thickBot="1" x14ac:dyDescent="0.25">
      <c r="A23" s="95" t="s">
        <v>254</v>
      </c>
      <c r="B23" s="95"/>
      <c r="C23" s="978" t="str">
        <f>+VLOOKUP(A23,MATERIALES,2,FALSE)</f>
        <v>GASOLINA Y/O A.C.P.M.</v>
      </c>
      <c r="D23" s="979"/>
      <c r="E23" s="980"/>
      <c r="F23" s="117" t="str">
        <f>+VLOOKUP(A23,MATERIALES,3,FALSE)</f>
        <v>GAL</v>
      </c>
      <c r="G23" s="118">
        <f>+VLOOKUP(A23,MATERIALES,4,FALSE)</f>
        <v>9270</v>
      </c>
      <c r="H23" s="179">
        <f>+ROUNDUP(((1/H32)*(2.7/3.78))*1.05*1.05,1)</f>
        <v>2</v>
      </c>
      <c r="I23" s="98">
        <f>+H23*G23</f>
        <v>18540</v>
      </c>
      <c r="J23" s="133"/>
    </row>
    <row r="24" spans="1:10" ht="13.5" thickBot="1" x14ac:dyDescent="0.25">
      <c r="A24" s="95"/>
      <c r="B24" s="95"/>
      <c r="C24" s="934" t="s">
        <v>18</v>
      </c>
      <c r="D24" s="935"/>
      <c r="E24" s="935"/>
      <c r="F24" s="935"/>
      <c r="G24" s="935"/>
      <c r="H24" s="935"/>
      <c r="I24" s="936"/>
      <c r="J24" s="96">
        <f>SUM(I19:I23)</f>
        <v>369753.92</v>
      </c>
    </row>
    <row r="25" spans="1:10" ht="13.5" thickBot="1" x14ac:dyDescent="0.25">
      <c r="A25" s="95"/>
      <c r="B25" s="95"/>
      <c r="C25" s="5" t="s">
        <v>12</v>
      </c>
      <c r="D25" s="5"/>
      <c r="E25" s="2"/>
      <c r="F25" s="2"/>
      <c r="G25" s="2"/>
      <c r="H25" s="2"/>
      <c r="I25" s="2"/>
      <c r="J25" s="2"/>
    </row>
    <row r="26" spans="1:10" ht="32.25" thickBot="1" x14ac:dyDescent="0.25">
      <c r="A26" s="54"/>
      <c r="B26" s="54"/>
      <c r="C26" s="14" t="str">
        <f>+'[111]HOJA MODELO'!$A$21</f>
        <v>Descripción</v>
      </c>
      <c r="D26" s="119" t="s">
        <v>239</v>
      </c>
      <c r="E26" s="119" t="s">
        <v>25</v>
      </c>
      <c r="F26" s="14" t="s">
        <v>21</v>
      </c>
      <c r="G26" s="14" t="s">
        <v>26</v>
      </c>
      <c r="H26" s="14" t="s">
        <v>27</v>
      </c>
      <c r="I26" s="14" t="s">
        <v>8</v>
      </c>
      <c r="J26" s="1107"/>
    </row>
    <row r="27" spans="1:10" ht="21" x14ac:dyDescent="0.2">
      <c r="A27" s="95"/>
      <c r="B27" s="95"/>
      <c r="C27" s="137" t="s">
        <v>240</v>
      </c>
      <c r="D27" s="138">
        <f>+H20+H21</f>
        <v>1.34</v>
      </c>
      <c r="E27" s="30"/>
      <c r="F27" s="29">
        <v>15</v>
      </c>
      <c r="G27" s="139"/>
      <c r="H27" s="140">
        <f>+Transporte!E10</f>
        <v>1550</v>
      </c>
      <c r="I27" s="141">
        <f>+H27*F27*D27</f>
        <v>31155.000000000004</v>
      </c>
      <c r="J27" s="1108"/>
    </row>
    <row r="28" spans="1:10" ht="13.5" thickBot="1" x14ac:dyDescent="0.25">
      <c r="A28" s="95"/>
      <c r="B28" s="95"/>
      <c r="C28" s="142"/>
      <c r="D28" s="143"/>
      <c r="E28" s="144"/>
      <c r="F28" s="145"/>
      <c r="G28" s="31"/>
      <c r="H28" s="146"/>
      <c r="I28" s="147"/>
      <c r="J28" s="1108"/>
    </row>
    <row r="29" spans="1:10" ht="13.5" thickBot="1" x14ac:dyDescent="0.25">
      <c r="A29" s="95"/>
      <c r="B29" s="95"/>
      <c r="C29" s="934" t="s">
        <v>18</v>
      </c>
      <c r="D29" s="935"/>
      <c r="E29" s="935"/>
      <c r="F29" s="935"/>
      <c r="G29" s="935"/>
      <c r="H29" s="935"/>
      <c r="I29" s="936"/>
      <c r="J29" s="96">
        <f>SUM(I27:I28)</f>
        <v>31155.000000000004</v>
      </c>
    </row>
    <row r="30" spans="1:10" ht="13.5" thickBot="1" x14ac:dyDescent="0.25">
      <c r="A30" s="95"/>
      <c r="B30" s="95"/>
      <c r="C30" s="5" t="s">
        <v>13</v>
      </c>
      <c r="D30" s="5"/>
      <c r="E30" s="2"/>
      <c r="F30" s="2"/>
      <c r="G30" s="2"/>
      <c r="H30" s="2"/>
      <c r="I30" s="2"/>
      <c r="J30" s="2"/>
    </row>
    <row r="31" spans="1:10" ht="13.5" thickBot="1" x14ac:dyDescent="0.25">
      <c r="A31" s="95"/>
      <c r="B31" s="95"/>
      <c r="C31" s="937" t="s">
        <v>14</v>
      </c>
      <c r="D31" s="938"/>
      <c r="E31" s="939"/>
      <c r="F31" s="14" t="s">
        <v>15</v>
      </c>
      <c r="G31" s="15" t="s">
        <v>9</v>
      </c>
      <c r="H31" s="15" t="s">
        <v>7</v>
      </c>
      <c r="I31" s="15" t="s">
        <v>8</v>
      </c>
      <c r="J31" s="1109"/>
    </row>
    <row r="32" spans="1:10" x14ac:dyDescent="0.2">
      <c r="A32" s="95">
        <v>3</v>
      </c>
      <c r="B32" s="95"/>
      <c r="C32" s="943" t="str">
        <f>+VLOOKUP(A32,MO,2,FALSE)</f>
        <v>Oficial (Incl. Prestaciones)</v>
      </c>
      <c r="D32" s="944"/>
      <c r="E32" s="1112"/>
      <c r="F32" s="148">
        <f>+VLOOKUP(A32,MO,6,FALSE)</f>
        <v>15959.191195000003</v>
      </c>
      <c r="G32" s="149">
        <v>1</v>
      </c>
      <c r="H32" s="149">
        <v>0.4</v>
      </c>
      <c r="I32" s="150">
        <f>(F32*G32)/H32</f>
        <v>39897.977987500002</v>
      </c>
      <c r="J32" s="1110"/>
    </row>
    <row r="33" spans="1:10" ht="13.5" thickBot="1" x14ac:dyDescent="0.25">
      <c r="A33" s="95">
        <v>1</v>
      </c>
      <c r="B33" s="95"/>
      <c r="C33" s="946" t="str">
        <f>+VLOOKUP(A33,MO,2,FALSE)</f>
        <v>Ayudante (Incl. Prestaciones)</v>
      </c>
      <c r="D33" s="947"/>
      <c r="E33" s="1113"/>
      <c r="F33" s="151">
        <f>+VLOOKUP(A33,MO,6,FALSE)</f>
        <v>9119.8083333333307</v>
      </c>
      <c r="G33" s="152">
        <v>5</v>
      </c>
      <c r="H33" s="152">
        <f>+H32</f>
        <v>0.4</v>
      </c>
      <c r="I33" s="153">
        <f>(F33*G33)/H33</f>
        <v>113997.60416666664</v>
      </c>
      <c r="J33" s="1111"/>
    </row>
    <row r="34" spans="1:10" ht="13.5" thickBot="1" x14ac:dyDescent="0.25">
      <c r="C34" s="934" t="s">
        <v>18</v>
      </c>
      <c r="D34" s="935"/>
      <c r="E34" s="935"/>
      <c r="F34" s="935"/>
      <c r="G34" s="935"/>
      <c r="H34" s="935"/>
      <c r="I34" s="936"/>
      <c r="J34" s="96">
        <f>SUM(I32:I33)</f>
        <v>153895.58215416665</v>
      </c>
    </row>
    <row r="35" spans="1:10" ht="13.5" thickBot="1" x14ac:dyDescent="0.25">
      <c r="C35" s="2"/>
      <c r="D35" s="2"/>
      <c r="E35" s="2"/>
      <c r="F35" s="2"/>
      <c r="G35" s="2"/>
      <c r="H35" s="2"/>
      <c r="I35" s="7"/>
      <c r="J35" s="2"/>
    </row>
    <row r="36" spans="1:10" ht="13.5" thickBot="1" x14ac:dyDescent="0.25">
      <c r="C36" s="934" t="s">
        <v>24</v>
      </c>
      <c r="D36" s="935"/>
      <c r="E36" s="935"/>
      <c r="F36" s="935"/>
      <c r="G36" s="935"/>
      <c r="H36" s="935"/>
      <c r="I36" s="936"/>
      <c r="J36" s="35">
        <f>ROUND(J16+J24+J29+J34,0)</f>
        <v>592725</v>
      </c>
    </row>
    <row r="38" spans="1:10" ht="27" hidden="1" customHeight="1" thickBot="1" x14ac:dyDescent="0.25">
      <c r="C38" s="1118" t="s">
        <v>29</v>
      </c>
      <c r="D38" s="1119"/>
      <c r="E38" s="1119"/>
      <c r="F38" s="1119"/>
      <c r="G38" s="1119"/>
      <c r="H38" s="1119"/>
      <c r="I38" s="1119"/>
      <c r="J38" s="1120"/>
    </row>
    <row r="39" spans="1:10" ht="15" x14ac:dyDescent="0.2">
      <c r="C39" s="590"/>
      <c r="D39" s="590"/>
      <c r="E39" s="590"/>
      <c r="F39" s="590"/>
      <c r="G39" s="590"/>
      <c r="H39" s="590"/>
      <c r="I39" s="590"/>
      <c r="J39" s="590"/>
    </row>
    <row r="40" spans="1:10" ht="15.75" thickBot="1" x14ac:dyDescent="0.25">
      <c r="C40" s="590"/>
      <c r="D40" s="590"/>
      <c r="E40" s="590"/>
      <c r="F40" s="590"/>
      <c r="G40" s="590"/>
      <c r="H40" s="590"/>
      <c r="I40" s="590"/>
      <c r="J40" s="590"/>
    </row>
    <row r="41" spans="1:10" ht="27" customHeight="1" x14ac:dyDescent="0.2">
      <c r="A41" s="95"/>
      <c r="B41" s="95"/>
      <c r="C41" s="1129"/>
      <c r="D41" s="1131"/>
      <c r="E41" s="1132"/>
      <c r="F41" s="1132"/>
      <c r="G41" s="1132"/>
      <c r="H41" s="1132"/>
      <c r="I41" s="1132"/>
      <c r="J41" s="1133"/>
    </row>
    <row r="42" spans="1:10" ht="29.25" customHeight="1" thickBot="1" x14ac:dyDescent="0.25">
      <c r="A42" s="95"/>
      <c r="B42" s="95"/>
      <c r="C42" s="1130"/>
      <c r="D42" s="1104" t="s">
        <v>29</v>
      </c>
      <c r="E42" s="1105"/>
      <c r="F42" s="1105"/>
      <c r="G42" s="1105"/>
      <c r="H42" s="1105"/>
      <c r="I42" s="1105"/>
      <c r="J42" s="1106"/>
    </row>
    <row r="43" spans="1:10" ht="16.5" customHeight="1" thickBot="1" x14ac:dyDescent="0.25">
      <c r="C43" s="1121"/>
      <c r="D43" s="1121"/>
      <c r="E43" s="1121"/>
      <c r="F43" s="1121"/>
      <c r="G43" s="1121"/>
      <c r="H43" s="1121"/>
      <c r="I43" s="1121"/>
      <c r="J43" s="1121"/>
    </row>
    <row r="44" spans="1:10" ht="16.5" customHeight="1" x14ac:dyDescent="0.2">
      <c r="C44" s="985" t="str">
        <f>+'Ingeniero y obra'!B5</f>
        <v>"REALIZAR OBRAS DE MANTENIMIENTO A LAS SEDES DONDE FUNCIONA LA DIRECCION REGIONAL Y DEL CENTRO DE LA INDUSTRIA, LA EMPRESA Y LOS SERVICIOS DEL SENA REGIONAL HUILA "</v>
      </c>
      <c r="D44" s="953"/>
      <c r="E44" s="953"/>
      <c r="F44" s="954"/>
      <c r="G44" s="104" t="s">
        <v>32</v>
      </c>
      <c r="H44" s="953" t="s">
        <v>241</v>
      </c>
      <c r="I44" s="953"/>
      <c r="J44" s="954"/>
    </row>
    <row r="45" spans="1:10" ht="39.75" customHeight="1" thickBot="1" x14ac:dyDescent="0.25">
      <c r="C45" s="986"/>
      <c r="D45" s="955"/>
      <c r="E45" s="955"/>
      <c r="F45" s="956"/>
      <c r="G45" s="107"/>
      <c r="H45" s="955"/>
      <c r="I45" s="955"/>
      <c r="J45" s="956"/>
    </row>
    <row r="46" spans="1:10" ht="13.5" thickBot="1" x14ac:dyDescent="0.25">
      <c r="C46" s="3"/>
      <c r="D46" s="3"/>
      <c r="E46" s="3"/>
      <c r="F46" s="3"/>
      <c r="G46" s="3"/>
      <c r="H46" s="3"/>
      <c r="I46" s="3"/>
      <c r="J46" s="3"/>
    </row>
    <row r="47" spans="1:10" ht="12.75" customHeight="1" thickBot="1" x14ac:dyDescent="0.25">
      <c r="C47" s="4"/>
      <c r="D47" s="4"/>
      <c r="E47" s="2"/>
      <c r="G47" s="12" t="s">
        <v>17</v>
      </c>
      <c r="H47" s="13" t="s">
        <v>53</v>
      </c>
      <c r="I47" s="11"/>
      <c r="J47" s="11"/>
    </row>
    <row r="48" spans="1:10" ht="13.5" thickBot="1" x14ac:dyDescent="0.25">
      <c r="C48" s="5" t="s">
        <v>4</v>
      </c>
      <c r="D48" s="5"/>
      <c r="E48" s="2"/>
      <c r="F48" s="2"/>
      <c r="G48" s="2"/>
      <c r="H48" s="2"/>
      <c r="I48" s="2"/>
      <c r="J48" s="2"/>
    </row>
    <row r="49" spans="1:12" s="16" customFormat="1" ht="13.5" customHeight="1" thickBot="1" x14ac:dyDescent="0.25">
      <c r="C49" s="957" t="s">
        <v>5</v>
      </c>
      <c r="D49" s="958"/>
      <c r="E49" s="958"/>
      <c r="F49" s="959"/>
      <c r="G49" s="15" t="s">
        <v>6</v>
      </c>
      <c r="H49" s="15" t="s">
        <v>7</v>
      </c>
      <c r="I49" s="37" t="s">
        <v>8</v>
      </c>
      <c r="J49" s="1116"/>
    </row>
    <row r="50" spans="1:12" s="16" customFormat="1" ht="13.5" customHeight="1" x14ac:dyDescent="0.15">
      <c r="A50" s="120">
        <v>1.1599999999999999</v>
      </c>
      <c r="B50" s="120"/>
      <c r="C50" s="1125" t="str">
        <f>+ VLOOKUP(A50,MAQYEQUIP,2,FALSE)</f>
        <v xml:space="preserve">MEZCLADORA DE CONCRETO 9 P3. </v>
      </c>
      <c r="D50" s="1126"/>
      <c r="E50" s="1126"/>
      <c r="F50" s="1126"/>
      <c r="G50" s="116">
        <f>+VLOOKUP(A50,MAQYEQUIP,5,FALSE)</f>
        <v>9012.5</v>
      </c>
      <c r="H50" s="17">
        <f>+H70</f>
        <v>0.44</v>
      </c>
      <c r="I50" s="134">
        <f>G50/H50</f>
        <v>20482.954545454544</v>
      </c>
      <c r="J50" s="1123"/>
    </row>
    <row r="51" spans="1:12" s="16" customFormat="1" ht="13.5" customHeight="1" x14ac:dyDescent="0.2">
      <c r="A51" s="95" t="s">
        <v>258</v>
      </c>
      <c r="B51" s="95"/>
      <c r="C51" s="1114" t="str">
        <f>+ VLOOKUP(A51,MAQYEQUIP,2,FALSE)</f>
        <v>HERRAMIENTA MENOR (10% MO)</v>
      </c>
      <c r="D51" s="1115"/>
      <c r="E51" s="1115"/>
      <c r="F51" s="1115"/>
      <c r="G51" s="131" t="str">
        <f>+VLOOKUP(A51,MAQYEQUIP,5,FALSE)</f>
        <v>Global</v>
      </c>
      <c r="H51" s="20">
        <v>0.1</v>
      </c>
      <c r="I51" s="135">
        <f>+H51*J72</f>
        <v>13990.507468560607</v>
      </c>
      <c r="J51" s="1123"/>
    </row>
    <row r="52" spans="1:12" ht="12.75" customHeight="1" x14ac:dyDescent="0.2">
      <c r="A52" s="95"/>
      <c r="B52" s="95"/>
      <c r="C52" s="1114"/>
      <c r="D52" s="1115"/>
      <c r="E52" s="1115"/>
      <c r="F52" s="1115"/>
      <c r="G52" s="131"/>
      <c r="H52" s="20"/>
      <c r="I52" s="135"/>
      <c r="J52" s="1123"/>
      <c r="L52" s="1">
        <v>9615</v>
      </c>
    </row>
    <row r="53" spans="1:12" ht="13.5" customHeight="1" thickBot="1" x14ac:dyDescent="0.25">
      <c r="A53" s="95"/>
      <c r="B53" s="95"/>
      <c r="C53" s="969"/>
      <c r="D53" s="970"/>
      <c r="E53" s="970"/>
      <c r="F53" s="971"/>
      <c r="G53" s="9"/>
      <c r="H53" s="10"/>
      <c r="I53" s="136"/>
      <c r="J53" s="1124"/>
    </row>
    <row r="54" spans="1:12" ht="13.5" thickBot="1" x14ac:dyDescent="0.25">
      <c r="A54" s="95"/>
      <c r="B54" s="95"/>
      <c r="C54" s="934" t="s">
        <v>18</v>
      </c>
      <c r="D54" s="935"/>
      <c r="E54" s="935"/>
      <c r="F54" s="935"/>
      <c r="G54" s="935"/>
      <c r="H54" s="935"/>
      <c r="I54" s="936"/>
      <c r="J54" s="96">
        <f>SUM(I50:I53)</f>
        <v>34473.462014015153</v>
      </c>
    </row>
    <row r="55" spans="1:12" ht="13.5" thickBot="1" x14ac:dyDescent="0.25">
      <c r="A55" s="95"/>
      <c r="B55" s="95"/>
      <c r="C55" s="5" t="s">
        <v>16</v>
      </c>
      <c r="D55" s="5"/>
      <c r="E55" s="2"/>
      <c r="F55" s="2"/>
      <c r="G55" s="2"/>
      <c r="H55" s="2"/>
      <c r="I55" s="2"/>
      <c r="J55" s="2"/>
    </row>
    <row r="56" spans="1:12" s="16" customFormat="1" ht="21.75" thickBot="1" x14ac:dyDescent="0.25">
      <c r="A56" s="54"/>
      <c r="B56" s="54"/>
      <c r="C56" s="957" t="s">
        <v>5</v>
      </c>
      <c r="D56" s="958"/>
      <c r="E56" s="959"/>
      <c r="F56" s="14" t="s">
        <v>9</v>
      </c>
      <c r="G56" s="14" t="s">
        <v>10</v>
      </c>
      <c r="H56" s="14" t="s">
        <v>297</v>
      </c>
      <c r="I56" s="37" t="s">
        <v>8</v>
      </c>
      <c r="J56" s="1116"/>
    </row>
    <row r="57" spans="1:12" ht="12.75" customHeight="1" x14ac:dyDescent="0.2">
      <c r="A57" s="95">
        <v>2.12</v>
      </c>
      <c r="B57" s="95"/>
      <c r="C57" s="978" t="str">
        <f>+VLOOKUP(A57,MATERIALES,2,FALSE)</f>
        <v>CEMENTO GRIS (PUESTO EN OBRA)</v>
      </c>
      <c r="D57" s="979"/>
      <c r="E57" s="980"/>
      <c r="F57" s="8" t="str">
        <f>+VLOOKUP(A57,MATERIALES,3,FALSE)</f>
        <v>KG</v>
      </c>
      <c r="G57" s="116">
        <f>+VLOOKUP(A57,MATERIALES,4,FALSE)</f>
        <v>560</v>
      </c>
      <c r="H57" s="18">
        <f>350</f>
        <v>350</v>
      </c>
      <c r="I57" s="97">
        <f>+H57*G57</f>
        <v>196000</v>
      </c>
      <c r="J57" s="1117"/>
    </row>
    <row r="58" spans="1:12" x14ac:dyDescent="0.2">
      <c r="A58" s="108">
        <v>2.1</v>
      </c>
      <c r="B58" s="108"/>
      <c r="C58" s="978" t="str">
        <f>+VLOOKUP(A58,MATERIALES,2,FALSE)</f>
        <v>ARENA</v>
      </c>
      <c r="D58" s="979"/>
      <c r="E58" s="980"/>
      <c r="F58" s="6" t="str">
        <f>+VLOOKUP(A58,MATERIALES,3,FALSE)</f>
        <v>M3</v>
      </c>
      <c r="G58" s="123">
        <f>+VLOOKUP(A58,MATERIALES,4,FALSE)</f>
        <v>61491</v>
      </c>
      <c r="H58" s="109">
        <f>0.56</f>
        <v>0.56000000000000005</v>
      </c>
      <c r="I58" s="110">
        <f>+H58*G58</f>
        <v>34434.960000000006</v>
      </c>
      <c r="J58" s="1117"/>
    </row>
    <row r="59" spans="1:12" ht="13.5" customHeight="1" x14ac:dyDescent="0.2">
      <c r="A59" s="1">
        <v>2.2599999999999998</v>
      </c>
      <c r="C59" s="978" t="str">
        <f>+VLOOKUP(A59,MATERIALES,2,FALSE)</f>
        <v>GRAVILLA DE PLANTA</v>
      </c>
      <c r="D59" s="979"/>
      <c r="E59" s="980"/>
      <c r="F59" s="6" t="str">
        <f>+VLOOKUP(A59,MATERIALES,3,FALSE)</f>
        <v>M3</v>
      </c>
      <c r="G59" s="123">
        <f>+VLOOKUP(A59,MATERIALES,4,FALSE)</f>
        <v>97485</v>
      </c>
      <c r="H59" s="109">
        <f>0.84</f>
        <v>0.84</v>
      </c>
      <c r="I59" s="98">
        <f>+H59*G59</f>
        <v>81887.399999999994</v>
      </c>
      <c r="J59" s="1117"/>
    </row>
    <row r="60" spans="1:12" x14ac:dyDescent="0.2">
      <c r="A60" s="95">
        <v>7.4</v>
      </c>
      <c r="B60" s="95"/>
      <c r="C60" s="978" t="str">
        <f>+VLOOKUP(A60,MATERIALES,2,FALSE)</f>
        <v>AGUA</v>
      </c>
      <c r="D60" s="979"/>
      <c r="E60" s="980"/>
      <c r="F60" s="117" t="str">
        <f>+VLOOKUP(A60,MATERIALES,3,FALSE)</f>
        <v>LT</v>
      </c>
      <c r="G60" s="118">
        <f>+VLOOKUP(A60,MATERIALES,4,FALSE)</f>
        <v>38</v>
      </c>
      <c r="H60" s="25">
        <f>180</f>
        <v>180</v>
      </c>
      <c r="I60" s="98">
        <f>+H60*G60</f>
        <v>6840</v>
      </c>
      <c r="J60" s="1117"/>
    </row>
    <row r="61" spans="1:12" ht="13.5" thickBot="1" x14ac:dyDescent="0.25">
      <c r="A61" s="95" t="s">
        <v>254</v>
      </c>
      <c r="B61" s="95"/>
      <c r="C61" s="978" t="str">
        <f>+VLOOKUP(A61,MATERIALES,2,FALSE)</f>
        <v>GASOLINA Y/O A.C.P.M.</v>
      </c>
      <c r="D61" s="979"/>
      <c r="E61" s="980"/>
      <c r="F61" s="117" t="str">
        <f>+VLOOKUP(A61,MATERIALES,3,FALSE)</f>
        <v>GAL</v>
      </c>
      <c r="G61" s="118">
        <f>+VLOOKUP(A61,MATERIALES,4,FALSE)</f>
        <v>9270</v>
      </c>
      <c r="H61" s="179">
        <f>+ROUNDUP(((1/H70)*(2.7/3.78))*1.05*1.05,1)</f>
        <v>1.8</v>
      </c>
      <c r="I61" s="98">
        <f>+H61*G61</f>
        <v>16686</v>
      </c>
      <c r="J61" s="133"/>
      <c r="L61" s="177">
        <f>1/H70</f>
        <v>2.2727272727272729</v>
      </c>
    </row>
    <row r="62" spans="1:12" ht="13.5" thickBot="1" x14ac:dyDescent="0.25">
      <c r="A62" s="95"/>
      <c r="B62" s="95"/>
      <c r="C62" s="934" t="s">
        <v>18</v>
      </c>
      <c r="D62" s="935"/>
      <c r="E62" s="935"/>
      <c r="F62" s="935"/>
      <c r="G62" s="935"/>
      <c r="H62" s="935"/>
      <c r="I62" s="936"/>
      <c r="J62" s="96">
        <f>SUM(I57:I61)</f>
        <v>335848.36</v>
      </c>
    </row>
    <row r="63" spans="1:12" ht="13.5" thickBot="1" x14ac:dyDescent="0.25">
      <c r="A63" s="95"/>
      <c r="B63" s="95"/>
      <c r="C63" s="5" t="s">
        <v>12</v>
      </c>
      <c r="D63" s="5"/>
      <c r="E63" s="2"/>
      <c r="F63" s="2"/>
      <c r="G63" s="2"/>
      <c r="H63" s="2"/>
      <c r="I63" s="2"/>
      <c r="J63" s="2"/>
    </row>
    <row r="64" spans="1:12" s="16" customFormat="1" ht="32.25" thickBot="1" x14ac:dyDescent="0.25">
      <c r="A64" s="54"/>
      <c r="B64" s="54"/>
      <c r="C64" s="14" t="str">
        <f>+'[111]HOJA MODELO'!$A$21</f>
        <v>Descripción</v>
      </c>
      <c r="D64" s="119" t="s">
        <v>239</v>
      </c>
      <c r="E64" s="119" t="s">
        <v>25</v>
      </c>
      <c r="F64" s="14" t="s">
        <v>21</v>
      </c>
      <c r="G64" s="14" t="s">
        <v>26</v>
      </c>
      <c r="H64" s="14" t="s">
        <v>27</v>
      </c>
      <c r="I64" s="14" t="s">
        <v>8</v>
      </c>
      <c r="J64" s="1107"/>
    </row>
    <row r="65" spans="1:15" ht="21" x14ac:dyDescent="0.2">
      <c r="A65" s="95"/>
      <c r="B65" s="95"/>
      <c r="C65" s="137" t="s">
        <v>240</v>
      </c>
      <c r="D65" s="138">
        <f>+H58+H59</f>
        <v>1.4</v>
      </c>
      <c r="E65" s="30"/>
      <c r="F65" s="29">
        <v>15</v>
      </c>
      <c r="G65" s="139"/>
      <c r="H65" s="140">
        <f>+Transporte!E10</f>
        <v>1550</v>
      </c>
      <c r="I65" s="141">
        <f>+H65*F65*D65</f>
        <v>32549.999999999996</v>
      </c>
      <c r="J65" s="1108"/>
    </row>
    <row r="66" spans="1:15" ht="13.5" thickBot="1" x14ac:dyDescent="0.25">
      <c r="A66" s="95"/>
      <c r="B66" s="95"/>
      <c r="C66" s="142"/>
      <c r="D66" s="143"/>
      <c r="E66" s="144"/>
      <c r="F66" s="145"/>
      <c r="G66" s="31"/>
      <c r="H66" s="146"/>
      <c r="I66" s="147"/>
      <c r="J66" s="1108"/>
    </row>
    <row r="67" spans="1:15" ht="13.5" thickBot="1" x14ac:dyDescent="0.25">
      <c r="A67" s="95"/>
      <c r="B67" s="95"/>
      <c r="C67" s="934" t="s">
        <v>18</v>
      </c>
      <c r="D67" s="935"/>
      <c r="E67" s="935"/>
      <c r="F67" s="935"/>
      <c r="G67" s="935"/>
      <c r="H67" s="935"/>
      <c r="I67" s="936"/>
      <c r="J67" s="96">
        <f>SUM(I65:I66)</f>
        <v>32549.999999999996</v>
      </c>
    </row>
    <row r="68" spans="1:15" ht="13.5" thickBot="1" x14ac:dyDescent="0.25">
      <c r="A68" s="95"/>
      <c r="B68" s="95"/>
      <c r="C68" s="5" t="s">
        <v>13</v>
      </c>
      <c r="D68" s="5"/>
      <c r="E68" s="2"/>
      <c r="F68" s="2"/>
      <c r="G68" s="2"/>
      <c r="H68" s="2"/>
      <c r="I68" s="2"/>
      <c r="J68" s="2"/>
    </row>
    <row r="69" spans="1:15" ht="13.5" thickBot="1" x14ac:dyDescent="0.25">
      <c r="A69" s="95"/>
      <c r="B69" s="95"/>
      <c r="C69" s="937" t="s">
        <v>14</v>
      </c>
      <c r="D69" s="938"/>
      <c r="E69" s="939"/>
      <c r="F69" s="14" t="s">
        <v>15</v>
      </c>
      <c r="G69" s="15" t="s">
        <v>9</v>
      </c>
      <c r="H69" s="15" t="s">
        <v>7</v>
      </c>
      <c r="I69" s="15" t="s">
        <v>8</v>
      </c>
      <c r="J69" s="1109"/>
    </row>
    <row r="70" spans="1:15" ht="22.5" customHeight="1" x14ac:dyDescent="0.2">
      <c r="A70" s="95">
        <v>3</v>
      </c>
      <c r="B70" s="95"/>
      <c r="C70" s="943" t="str">
        <f>+VLOOKUP(A70,MO,2,FALSE)</f>
        <v>Oficial (Incl. Prestaciones)</v>
      </c>
      <c r="D70" s="944"/>
      <c r="E70" s="1112"/>
      <c r="F70" s="148">
        <f>+VLOOKUP(A70,MO,6,FALSE)</f>
        <v>15959.191195000003</v>
      </c>
      <c r="G70" s="149">
        <v>1</v>
      </c>
      <c r="H70" s="149">
        <v>0.44</v>
      </c>
      <c r="I70" s="150">
        <f>(F70*G70)/H70</f>
        <v>36270.889079545464</v>
      </c>
      <c r="J70" s="1110"/>
      <c r="L70" s="177">
        <f>8*24</f>
        <v>192</v>
      </c>
      <c r="M70" s="1" t="s">
        <v>252</v>
      </c>
      <c r="N70" s="1" t="s">
        <v>7</v>
      </c>
      <c r="O70" s="1" t="s">
        <v>250</v>
      </c>
    </row>
    <row r="71" spans="1:15" ht="13.5" thickBot="1" x14ac:dyDescent="0.25">
      <c r="A71" s="95">
        <v>1</v>
      </c>
      <c r="B71" s="95"/>
      <c r="C71" s="946" t="str">
        <f>+VLOOKUP(A71,MO,2,FALSE)</f>
        <v>Ayudante (Incl. Prestaciones)</v>
      </c>
      <c r="D71" s="947"/>
      <c r="E71" s="1113"/>
      <c r="F71" s="151">
        <f>+VLOOKUP(A71,MO,6,FALSE)</f>
        <v>9119.8083333333307</v>
      </c>
      <c r="G71" s="152">
        <v>5</v>
      </c>
      <c r="H71" s="152">
        <v>0.44</v>
      </c>
      <c r="I71" s="153">
        <f>(F71*G71)/H71</f>
        <v>103634.18560606058</v>
      </c>
      <c r="J71" s="1111"/>
      <c r="L71" s="177">
        <f>+L70*H70</f>
        <v>84.48</v>
      </c>
      <c r="M71" s="1" t="s">
        <v>251</v>
      </c>
    </row>
    <row r="72" spans="1:15" ht="13.5" thickBot="1" x14ac:dyDescent="0.25">
      <c r="C72" s="934" t="s">
        <v>18</v>
      </c>
      <c r="D72" s="935"/>
      <c r="E72" s="935"/>
      <c r="F72" s="935"/>
      <c r="G72" s="935"/>
      <c r="H72" s="935"/>
      <c r="I72" s="936"/>
      <c r="J72" s="96">
        <f>SUM(I70:I71)</f>
        <v>139905.07468560606</v>
      </c>
      <c r="L72" s="178">
        <f>+L70*F70</f>
        <v>3064164.7094400004</v>
      </c>
    </row>
    <row r="73" spans="1:15" ht="11.25" customHeight="1" thickBot="1" x14ac:dyDescent="0.25">
      <c r="C73" s="2"/>
      <c r="D73" s="2"/>
      <c r="E73" s="2"/>
      <c r="F73" s="2"/>
      <c r="G73" s="2"/>
      <c r="H73" s="2"/>
      <c r="I73" s="7"/>
      <c r="J73" s="2"/>
      <c r="L73" s="1">
        <f>120000/24</f>
        <v>5000</v>
      </c>
    </row>
    <row r="74" spans="1:15" ht="13.5" thickBot="1" x14ac:dyDescent="0.25">
      <c r="C74" s="934" t="s">
        <v>24</v>
      </c>
      <c r="D74" s="935"/>
      <c r="E74" s="935"/>
      <c r="F74" s="935"/>
      <c r="G74" s="935"/>
      <c r="H74" s="935"/>
      <c r="I74" s="936"/>
      <c r="J74" s="35">
        <f>ROUND(J54+J62+J67+J72,0)</f>
        <v>542777</v>
      </c>
      <c r="L74" s="1">
        <f>+L73/8</f>
        <v>625</v>
      </c>
    </row>
    <row r="77" spans="1:15" ht="15.75" thickBot="1" x14ac:dyDescent="0.25">
      <c r="C77" s="590"/>
      <c r="D77" s="590"/>
      <c r="E77" s="590"/>
      <c r="F77" s="590"/>
      <c r="G77" s="590"/>
      <c r="H77" s="590"/>
      <c r="I77" s="590"/>
      <c r="J77" s="590"/>
    </row>
    <row r="78" spans="1:15" ht="29.25" customHeight="1" thickBot="1" x14ac:dyDescent="0.25">
      <c r="A78" s="95"/>
      <c r="B78" s="95"/>
      <c r="C78" s="981" t="s">
        <v>29</v>
      </c>
      <c r="D78" s="982"/>
      <c r="E78" s="982"/>
      <c r="F78" s="982"/>
      <c r="G78" s="982"/>
      <c r="H78" s="982"/>
      <c r="I78" s="982"/>
      <c r="J78" s="983"/>
    </row>
    <row r="79" spans="1:15" ht="13.5" thickBot="1" x14ac:dyDescent="0.25">
      <c r="C79" s="1121"/>
      <c r="D79" s="1121"/>
      <c r="E79" s="1121"/>
      <c r="F79" s="1121"/>
      <c r="G79" s="1122"/>
      <c r="H79" s="1122"/>
      <c r="I79" s="1122"/>
      <c r="J79" s="1122"/>
    </row>
    <row r="80" spans="1:15" x14ac:dyDescent="0.2">
      <c r="C80" s="985" t="str">
        <f>+'Ingeniero y obra'!B5</f>
        <v>"REALIZAR OBRAS DE MANTENIMIENTO A LAS SEDES DONDE FUNCIONA LA DIRECCION REGIONAL Y DEL CENTRO DE LA INDUSTRIA, LA EMPRESA Y LOS SERVICIOS DEL SENA REGIONAL HUILA "</v>
      </c>
      <c r="D80" s="953"/>
      <c r="E80" s="953"/>
      <c r="F80" s="954"/>
      <c r="G80" s="104" t="s">
        <v>32</v>
      </c>
      <c r="H80" s="953" t="s">
        <v>256</v>
      </c>
      <c r="I80" s="953"/>
      <c r="J80" s="954"/>
    </row>
    <row r="81" spans="1:18" ht="38.25" customHeight="1" thickBot="1" x14ac:dyDescent="0.25">
      <c r="C81" s="986"/>
      <c r="D81" s="955"/>
      <c r="E81" s="955"/>
      <c r="F81" s="956"/>
      <c r="G81" s="107"/>
      <c r="H81" s="955"/>
      <c r="I81" s="955"/>
      <c r="J81" s="956"/>
    </row>
    <row r="82" spans="1:18" ht="13.5" thickBot="1" x14ac:dyDescent="0.25">
      <c r="C82" s="3"/>
      <c r="D82" s="3"/>
      <c r="E82" s="3"/>
      <c r="F82" s="3"/>
      <c r="G82" s="3"/>
      <c r="H82" s="3"/>
      <c r="I82" s="3"/>
      <c r="J82" s="3"/>
    </row>
    <row r="83" spans="1:18" ht="13.5" thickBot="1" x14ac:dyDescent="0.25">
      <c r="C83" s="4"/>
      <c r="D83" s="4"/>
      <c r="E83" s="2"/>
      <c r="G83" s="12" t="s">
        <v>17</v>
      </c>
      <c r="H83" s="13" t="s">
        <v>53</v>
      </c>
      <c r="I83" s="11"/>
      <c r="J83" s="11"/>
    </row>
    <row r="84" spans="1:18" ht="13.5" thickBot="1" x14ac:dyDescent="0.25">
      <c r="C84" s="5" t="s">
        <v>4</v>
      </c>
      <c r="D84" s="5"/>
      <c r="E84" s="2"/>
      <c r="F84" s="2"/>
      <c r="G84" s="2"/>
      <c r="H84" s="2"/>
      <c r="I84" s="2"/>
      <c r="J84" s="2"/>
    </row>
    <row r="85" spans="1:18" ht="13.5" thickBot="1" x14ac:dyDescent="0.25">
      <c r="C85" s="957" t="s">
        <v>5</v>
      </c>
      <c r="D85" s="958"/>
      <c r="E85" s="958"/>
      <c r="F85" s="959"/>
      <c r="G85" s="15" t="s">
        <v>6</v>
      </c>
      <c r="H85" s="15" t="s">
        <v>7</v>
      </c>
      <c r="I85" s="37" t="s">
        <v>8</v>
      </c>
      <c r="J85" s="1137"/>
    </row>
    <row r="86" spans="1:18" x14ac:dyDescent="0.2">
      <c r="A86" s="1">
        <v>1.1599999999999999</v>
      </c>
      <c r="C86" s="1125" t="str">
        <f>+ VLOOKUP(A86,MAQYEQUIP,2,FALSE)</f>
        <v xml:space="preserve">MEZCLADORA DE CONCRETO 9 P3. </v>
      </c>
      <c r="D86" s="1126"/>
      <c r="E86" s="1126"/>
      <c r="F86" s="1126"/>
      <c r="G86" s="116">
        <f>+VLOOKUP(A86,MAQYEQUIP,5,FALSE)</f>
        <v>9012.5</v>
      </c>
      <c r="H86" s="17">
        <f>+H106</f>
        <v>0.48</v>
      </c>
      <c r="I86" s="134">
        <f>G86/H86</f>
        <v>18776.041666666668</v>
      </c>
      <c r="J86" s="1138"/>
    </row>
    <row r="87" spans="1:18" x14ac:dyDescent="0.2">
      <c r="A87" s="1" t="s">
        <v>258</v>
      </c>
      <c r="C87" s="1114" t="str">
        <f>+ VLOOKUP(A87,MAQYEQUIP,2,FALSE)</f>
        <v>HERRAMIENTA MENOR (10% MO)</v>
      </c>
      <c r="D87" s="1115"/>
      <c r="E87" s="1115"/>
      <c r="F87" s="1115"/>
      <c r="G87" s="125" t="s">
        <v>221</v>
      </c>
      <c r="H87" s="20">
        <v>0.1</v>
      </c>
      <c r="I87" s="135">
        <f>+H87*J108</f>
        <v>12824.631846180557</v>
      </c>
      <c r="J87" s="1138"/>
    </row>
    <row r="88" spans="1:18" x14ac:dyDescent="0.2">
      <c r="A88" s="95"/>
      <c r="B88" s="95"/>
      <c r="C88" s="1114"/>
      <c r="D88" s="1115"/>
      <c r="E88" s="1115"/>
      <c r="F88" s="1115"/>
      <c r="G88" s="131"/>
      <c r="H88" s="20"/>
      <c r="I88" s="135"/>
      <c r="J88" s="1138"/>
    </row>
    <row r="89" spans="1:18" ht="13.5" thickBot="1" x14ac:dyDescent="0.25">
      <c r="C89" s="969"/>
      <c r="D89" s="970"/>
      <c r="E89" s="970"/>
      <c r="F89" s="971"/>
      <c r="G89" s="9"/>
      <c r="H89" s="10"/>
      <c r="I89" s="136"/>
      <c r="J89" s="1139"/>
      <c r="R89"/>
    </row>
    <row r="90" spans="1:18" ht="13.5" thickBot="1" x14ac:dyDescent="0.25">
      <c r="C90" s="934" t="s">
        <v>18</v>
      </c>
      <c r="D90" s="935"/>
      <c r="E90" s="935"/>
      <c r="F90" s="935"/>
      <c r="G90" s="935"/>
      <c r="H90" s="935"/>
      <c r="I90" s="936"/>
      <c r="J90" s="96">
        <f>SUM(I86:I89)</f>
        <v>31600.673512847225</v>
      </c>
    </row>
    <row r="91" spans="1:18" ht="13.5" thickBot="1" x14ac:dyDescent="0.25">
      <c r="C91" s="5" t="s">
        <v>16</v>
      </c>
      <c r="D91" s="5"/>
      <c r="E91" s="2"/>
      <c r="F91" s="2"/>
      <c r="G91" s="2"/>
      <c r="H91" s="2"/>
      <c r="I91" s="2"/>
      <c r="J91" s="2"/>
    </row>
    <row r="92" spans="1:18" ht="21.75" thickBot="1" x14ac:dyDescent="0.25">
      <c r="C92" s="957" t="s">
        <v>5</v>
      </c>
      <c r="D92" s="958"/>
      <c r="E92" s="959"/>
      <c r="F92" s="14" t="s">
        <v>9</v>
      </c>
      <c r="G92" s="14" t="s">
        <v>10</v>
      </c>
      <c r="H92" s="14" t="s">
        <v>297</v>
      </c>
      <c r="I92" s="37" t="s">
        <v>8</v>
      </c>
      <c r="J92" s="1116"/>
      <c r="M92" s="1">
        <f>+G93*50</f>
        <v>28000</v>
      </c>
    </row>
    <row r="93" spans="1:18" x14ac:dyDescent="0.2">
      <c r="A93" s="1">
        <v>2.12</v>
      </c>
      <c r="C93" s="978" t="str">
        <f>+VLOOKUP(A93,MATERIALES,2,FALSE)</f>
        <v>CEMENTO GRIS (PUESTO EN OBRA)</v>
      </c>
      <c r="D93" s="979"/>
      <c r="E93" s="980"/>
      <c r="F93" s="8" t="str">
        <f>+VLOOKUP(A93,MATERIALES,3,FALSE)</f>
        <v>KG</v>
      </c>
      <c r="G93" s="116">
        <f>+VLOOKUP(A93,MATERIALES,4,FALSE)</f>
        <v>560</v>
      </c>
      <c r="H93" s="18">
        <v>300</v>
      </c>
      <c r="I93" s="97">
        <f>+H93*G93</f>
        <v>168000</v>
      </c>
      <c r="J93" s="1117"/>
    </row>
    <row r="94" spans="1:18" x14ac:dyDescent="0.2">
      <c r="A94" s="130">
        <v>2.1</v>
      </c>
      <c r="B94" s="130"/>
      <c r="C94" s="978" t="str">
        <f>+VLOOKUP(A94,MATERIALES,2,FALSE)</f>
        <v>ARENA</v>
      </c>
      <c r="D94" s="979"/>
      <c r="E94" s="980"/>
      <c r="F94" s="6" t="str">
        <f>+VLOOKUP(A94,MATERIALES,3,FALSE)</f>
        <v>M3</v>
      </c>
      <c r="G94" s="123">
        <f>+VLOOKUP(A94,MATERIALES,4,FALSE)</f>
        <v>61491</v>
      </c>
      <c r="H94" s="109">
        <v>0.48</v>
      </c>
      <c r="I94" s="110">
        <f>+H94*G94</f>
        <v>29515.68</v>
      </c>
      <c r="J94" s="1117"/>
    </row>
    <row r="95" spans="1:18" x14ac:dyDescent="0.2">
      <c r="A95" s="1">
        <v>2.2599999999999998</v>
      </c>
      <c r="C95" s="978" t="str">
        <f>+VLOOKUP(A95,MATERIALES,2,FALSE)</f>
        <v>GRAVILLA DE PLANTA</v>
      </c>
      <c r="D95" s="979"/>
      <c r="E95" s="980"/>
      <c r="F95" s="6" t="str">
        <f>+VLOOKUP(A95,MATERIALES,3,FALSE)</f>
        <v>M3</v>
      </c>
      <c r="G95" s="123">
        <f>+VLOOKUP(A95,MATERIALES,4,FALSE)</f>
        <v>97485</v>
      </c>
      <c r="H95" s="109">
        <v>0.95</v>
      </c>
      <c r="I95" s="98">
        <f>+H95*G95</f>
        <v>92610.75</v>
      </c>
      <c r="J95" s="1117"/>
    </row>
    <row r="96" spans="1:18" x14ac:dyDescent="0.2">
      <c r="A96" s="1">
        <v>7.4</v>
      </c>
      <c r="C96" s="978" t="str">
        <f>+VLOOKUP(A96,MATERIALES,2,FALSE)</f>
        <v>AGUA</v>
      </c>
      <c r="D96" s="979"/>
      <c r="E96" s="980"/>
      <c r="F96" s="117" t="str">
        <f>+VLOOKUP(A96,MATERIALES,3,FALSE)</f>
        <v>LT</v>
      </c>
      <c r="G96" s="118">
        <f>+VLOOKUP(A96,MATERIALES,4,FALSE)</f>
        <v>38</v>
      </c>
      <c r="H96" s="25">
        <v>170</v>
      </c>
      <c r="I96" s="98">
        <f>+H96*G96</f>
        <v>6460</v>
      </c>
      <c r="J96" s="1117"/>
    </row>
    <row r="97" spans="1:10" ht="13.5" thickBot="1" x14ac:dyDescent="0.25">
      <c r="A97" s="95" t="s">
        <v>254</v>
      </c>
      <c r="B97" s="95"/>
      <c r="C97" s="978" t="str">
        <f>+VLOOKUP(A97,MATERIALES,2,FALSE)</f>
        <v>GASOLINA Y/O A.C.P.M.</v>
      </c>
      <c r="D97" s="979"/>
      <c r="E97" s="980"/>
      <c r="F97" s="117" t="str">
        <f>+VLOOKUP(A97,MATERIALES,3,FALSE)</f>
        <v>GAL</v>
      </c>
      <c r="G97" s="118">
        <f>+VLOOKUP(A97,MATERIALES,4,FALSE)</f>
        <v>9270</v>
      </c>
      <c r="H97" s="179">
        <f>+ROUNDUP(((1/H106)*(2.7/3.78))*1.05*1.05,1)</f>
        <v>1.7000000000000002</v>
      </c>
      <c r="I97" s="98">
        <f>+H97*G97</f>
        <v>15759.000000000002</v>
      </c>
      <c r="J97" s="133"/>
    </row>
    <row r="98" spans="1:10" ht="13.5" thickBot="1" x14ac:dyDescent="0.25">
      <c r="C98" s="934" t="s">
        <v>18</v>
      </c>
      <c r="D98" s="935"/>
      <c r="E98" s="935"/>
      <c r="F98" s="935"/>
      <c r="G98" s="935"/>
      <c r="H98" s="935"/>
      <c r="I98" s="936"/>
      <c r="J98" s="96">
        <f>SUM(I93:I97)</f>
        <v>312345.43</v>
      </c>
    </row>
    <row r="99" spans="1:10" ht="13.5" thickBot="1" x14ac:dyDescent="0.25">
      <c r="C99" s="5" t="s">
        <v>12</v>
      </c>
      <c r="D99" s="5"/>
      <c r="E99" s="2"/>
      <c r="F99" s="2"/>
      <c r="G99" s="2"/>
      <c r="H99" s="2"/>
      <c r="I99" s="2"/>
      <c r="J99" s="2"/>
    </row>
    <row r="100" spans="1:10" ht="32.25" thickBot="1" x14ac:dyDescent="0.25">
      <c r="C100" s="14" t="str">
        <f>+'[111]HOJA MODELO'!$A$21</f>
        <v>Descripción</v>
      </c>
      <c r="D100" s="119" t="s">
        <v>239</v>
      </c>
      <c r="E100" s="119" t="s">
        <v>25</v>
      </c>
      <c r="F100" s="14" t="s">
        <v>21</v>
      </c>
      <c r="G100" s="14" t="s">
        <v>26</v>
      </c>
      <c r="H100" s="14" t="s">
        <v>27</v>
      </c>
      <c r="I100" s="14" t="s">
        <v>8</v>
      </c>
      <c r="J100" s="1107"/>
    </row>
    <row r="101" spans="1:10" ht="21" x14ac:dyDescent="0.2">
      <c r="C101" s="137" t="s">
        <v>240</v>
      </c>
      <c r="D101" s="138">
        <f>+H94+H95</f>
        <v>1.43</v>
      </c>
      <c r="E101" s="30"/>
      <c r="F101" s="29">
        <v>15</v>
      </c>
      <c r="G101" s="139"/>
      <c r="H101" s="140">
        <f>+Transporte!E10</f>
        <v>1550</v>
      </c>
      <c r="I101" s="141">
        <f>+H101*F101*D101</f>
        <v>33247.5</v>
      </c>
      <c r="J101" s="1108"/>
    </row>
    <row r="102" spans="1:10" ht="13.5" thickBot="1" x14ac:dyDescent="0.25">
      <c r="C102" s="22"/>
      <c r="D102" s="33"/>
      <c r="E102" s="28"/>
      <c r="F102" s="32"/>
      <c r="G102" s="21"/>
      <c r="H102" s="34"/>
      <c r="I102" s="27"/>
      <c r="J102" s="1128"/>
    </row>
    <row r="103" spans="1:10" ht="13.5" thickBot="1" x14ac:dyDescent="0.25">
      <c r="C103" s="934" t="s">
        <v>18</v>
      </c>
      <c r="D103" s="935"/>
      <c r="E103" s="935"/>
      <c r="F103" s="935"/>
      <c r="G103" s="935"/>
      <c r="H103" s="935"/>
      <c r="I103" s="936"/>
      <c r="J103" s="96">
        <f>SUM(I101:I102)</f>
        <v>33247.5</v>
      </c>
    </row>
    <row r="104" spans="1:10" ht="13.5" thickBot="1" x14ac:dyDescent="0.25">
      <c r="C104" s="5" t="s">
        <v>13</v>
      </c>
      <c r="D104" s="5"/>
      <c r="E104" s="2"/>
      <c r="F104" s="2"/>
      <c r="G104" s="2"/>
      <c r="H104" s="2"/>
      <c r="I104" s="2"/>
      <c r="J104" s="2"/>
    </row>
    <row r="105" spans="1:10" ht="13.5" thickBot="1" x14ac:dyDescent="0.25">
      <c r="C105" s="937" t="s">
        <v>14</v>
      </c>
      <c r="D105" s="938"/>
      <c r="E105" s="939"/>
      <c r="F105" s="14" t="s">
        <v>15</v>
      </c>
      <c r="G105" s="15" t="s">
        <v>9</v>
      </c>
      <c r="H105" s="15" t="s">
        <v>7</v>
      </c>
      <c r="I105" s="15" t="s">
        <v>8</v>
      </c>
      <c r="J105" s="1109"/>
    </row>
    <row r="106" spans="1:10" ht="13.5" thickBot="1" x14ac:dyDescent="0.25">
      <c r="A106" s="1">
        <v>3</v>
      </c>
      <c r="C106" s="943" t="str">
        <f>+VLOOKUP(A106,MO,2,FALSE)</f>
        <v>Oficial (Incl. Prestaciones)</v>
      </c>
      <c r="D106" s="944"/>
      <c r="E106" s="1112"/>
      <c r="F106" s="111">
        <f>+VLOOKUP(A106,MO,6,FALSE)</f>
        <v>15959.191195000003</v>
      </c>
      <c r="G106" s="112">
        <v>1</v>
      </c>
      <c r="H106" s="112">
        <v>0.48</v>
      </c>
      <c r="I106" s="113">
        <f>(F106*G106)/H106</f>
        <v>33248.314989583341</v>
      </c>
      <c r="J106" s="1110"/>
    </row>
    <row r="107" spans="1:10" ht="13.5" thickBot="1" x14ac:dyDescent="0.25">
      <c r="A107" s="1">
        <v>1</v>
      </c>
      <c r="C107" s="943" t="str">
        <f>+VLOOKUP(A107,MO,2,FALSE)</f>
        <v>Ayudante (Incl. Prestaciones)</v>
      </c>
      <c r="D107" s="944"/>
      <c r="E107" s="1112"/>
      <c r="F107" s="111">
        <f>+VLOOKUP(A107,MO,6,FALSE)</f>
        <v>9119.8083333333307</v>
      </c>
      <c r="G107" s="112">
        <v>5</v>
      </c>
      <c r="H107" s="112">
        <v>0.48</v>
      </c>
      <c r="I107" s="113">
        <f>(F107*G107)/H107</f>
        <v>94998.003472222204</v>
      </c>
      <c r="J107" s="1111"/>
    </row>
    <row r="108" spans="1:10" ht="13.5" thickBot="1" x14ac:dyDescent="0.25">
      <c r="C108" s="934" t="s">
        <v>18</v>
      </c>
      <c r="D108" s="935"/>
      <c r="E108" s="935"/>
      <c r="F108" s="935"/>
      <c r="G108" s="935"/>
      <c r="H108" s="935"/>
      <c r="I108" s="936"/>
      <c r="J108" s="96">
        <f>SUM(I106:I107)</f>
        <v>128246.31846180555</v>
      </c>
    </row>
    <row r="109" spans="1:10" ht="13.5" thickBot="1" x14ac:dyDescent="0.25">
      <c r="C109" s="2"/>
      <c r="D109" s="2"/>
      <c r="E109" s="2"/>
      <c r="F109" s="2"/>
      <c r="G109" s="2"/>
      <c r="H109" s="2"/>
      <c r="I109" s="7"/>
      <c r="J109" s="2"/>
    </row>
    <row r="110" spans="1:10" ht="13.5" thickBot="1" x14ac:dyDescent="0.25">
      <c r="C110" s="934" t="s">
        <v>24</v>
      </c>
      <c r="D110" s="935"/>
      <c r="E110" s="935"/>
      <c r="F110" s="935"/>
      <c r="G110" s="935"/>
      <c r="H110" s="935"/>
      <c r="I110" s="936"/>
      <c r="J110" s="35">
        <f>ROUND(J90+J98+J103+J108,0)</f>
        <v>505440</v>
      </c>
    </row>
    <row r="113" spans="1:16" ht="13.5" thickBot="1" x14ac:dyDescent="0.25"/>
    <row r="114" spans="1:16" ht="29.25" customHeight="1" thickBot="1" x14ac:dyDescent="0.25">
      <c r="A114" s="95"/>
      <c r="B114" s="95"/>
      <c r="C114" s="981" t="s">
        <v>29</v>
      </c>
      <c r="D114" s="982"/>
      <c r="E114" s="982"/>
      <c r="F114" s="982"/>
      <c r="G114" s="982"/>
      <c r="H114" s="982"/>
      <c r="I114" s="982"/>
      <c r="J114" s="983"/>
    </row>
    <row r="115" spans="1:16" ht="13.5" thickBot="1" x14ac:dyDescent="0.25">
      <c r="C115" s="1121"/>
      <c r="D115" s="1121"/>
      <c r="E115" s="1121"/>
      <c r="F115" s="1121"/>
      <c r="G115" s="1122"/>
      <c r="H115" s="1122"/>
      <c r="I115" s="1122"/>
      <c r="J115" s="1122"/>
    </row>
    <row r="116" spans="1:16" x14ac:dyDescent="0.2">
      <c r="C116" s="985" t="str">
        <f>+'Ingeniero y obra'!$B$5</f>
        <v>"REALIZAR OBRAS DE MANTENIMIENTO A LAS SEDES DONDE FUNCIONA LA DIRECCION REGIONAL Y DEL CENTRO DE LA INDUSTRIA, LA EMPRESA Y LOS SERVICIOS DEL SENA REGIONAL HUILA "</v>
      </c>
      <c r="D116" s="953"/>
      <c r="E116" s="953"/>
      <c r="F116" s="954"/>
      <c r="G116" s="104" t="s">
        <v>32</v>
      </c>
      <c r="H116" s="953" t="s">
        <v>237</v>
      </c>
      <c r="I116" s="953"/>
      <c r="J116" s="954"/>
    </row>
    <row r="117" spans="1:16" ht="36.75" customHeight="1" thickBot="1" x14ac:dyDescent="0.25">
      <c r="C117" s="986"/>
      <c r="D117" s="955"/>
      <c r="E117" s="955"/>
      <c r="F117" s="956"/>
      <c r="G117" s="107"/>
      <c r="H117" s="955"/>
      <c r="I117" s="955"/>
      <c r="J117" s="956"/>
    </row>
    <row r="118" spans="1:16" ht="13.5" thickBot="1" x14ac:dyDescent="0.25">
      <c r="C118" s="3"/>
      <c r="D118" s="3"/>
      <c r="E118" s="3"/>
      <c r="F118" s="3"/>
      <c r="G118" s="3"/>
      <c r="H118" s="3"/>
      <c r="I118" s="3"/>
      <c r="J118" s="3"/>
    </row>
    <row r="119" spans="1:16" ht="13.5" thickBot="1" x14ac:dyDescent="0.25">
      <c r="C119" s="4"/>
      <c r="D119" s="4"/>
      <c r="E119" s="2"/>
      <c r="G119" s="12" t="s">
        <v>17</v>
      </c>
      <c r="H119" s="13" t="s">
        <v>53</v>
      </c>
      <c r="I119" s="11"/>
      <c r="J119" s="11"/>
      <c r="M119" s="1">
        <f>1/0.52</f>
        <v>1.9230769230769229</v>
      </c>
      <c r="N119" s="1">
        <f>2.7/3.78</f>
        <v>0.71428571428571441</v>
      </c>
      <c r="O119" s="1">
        <f>+M119*N119*1.05</f>
        <v>1.4423076923076925</v>
      </c>
      <c r="P119" s="1">
        <f>+O119*1.05</f>
        <v>1.5144230769230771</v>
      </c>
    </row>
    <row r="120" spans="1:16" ht="13.5" thickBot="1" x14ac:dyDescent="0.25">
      <c r="C120" s="5" t="s">
        <v>4</v>
      </c>
      <c r="D120" s="5"/>
      <c r="E120" s="2"/>
      <c r="F120" s="2"/>
      <c r="G120" s="2"/>
      <c r="H120" s="2"/>
      <c r="I120" s="2"/>
      <c r="J120" s="2"/>
    </row>
    <row r="121" spans="1:16" ht="13.5" thickBot="1" x14ac:dyDescent="0.25">
      <c r="C121" s="957" t="s">
        <v>5</v>
      </c>
      <c r="D121" s="958"/>
      <c r="E121" s="958"/>
      <c r="F121" s="959"/>
      <c r="G121" s="15" t="s">
        <v>6</v>
      </c>
      <c r="H121" s="15" t="s">
        <v>7</v>
      </c>
      <c r="I121" s="37" t="s">
        <v>8</v>
      </c>
      <c r="J121" s="1116"/>
    </row>
    <row r="122" spans="1:16" x14ac:dyDescent="0.2">
      <c r="A122" s="1">
        <v>1.1599999999999999</v>
      </c>
      <c r="C122" s="1134" t="str">
        <f>+ VLOOKUP(A122,MAQYEQUIP,2,FALSE)</f>
        <v xml:space="preserve">MEZCLADORA DE CONCRETO 9 P3. </v>
      </c>
      <c r="D122" s="1135"/>
      <c r="E122" s="1135"/>
      <c r="F122" s="1136"/>
      <c r="G122" s="121">
        <f>+VLOOKUP(A122,MAQYEQUIP,5,FALSE)</f>
        <v>9012.5</v>
      </c>
      <c r="H122" s="122">
        <f>+H141</f>
        <v>0.52</v>
      </c>
      <c r="I122" s="38">
        <f>G122/H122</f>
        <v>17331.73076923077</v>
      </c>
      <c r="J122" s="1117"/>
    </row>
    <row r="123" spans="1:16" x14ac:dyDescent="0.2">
      <c r="A123" s="1" t="s">
        <v>258</v>
      </c>
      <c r="C123" s="1114" t="str">
        <f>+ VLOOKUP(A123,MAQYEQUIP,2,FALSE)</f>
        <v>HERRAMIENTA MENOR (10% MO)</v>
      </c>
      <c r="D123" s="1115"/>
      <c r="E123" s="1115"/>
      <c r="F123" s="1115"/>
      <c r="G123" s="125" t="s">
        <v>221</v>
      </c>
      <c r="H123" s="20">
        <v>0.1</v>
      </c>
      <c r="I123" s="135">
        <f>+H123*J143</f>
        <v>11838.121704166666</v>
      </c>
      <c r="J123" s="1117"/>
    </row>
    <row r="124" spans="1:16" x14ac:dyDescent="0.2">
      <c r="A124" s="95"/>
      <c r="B124" s="95"/>
      <c r="C124" s="1114"/>
      <c r="D124" s="1115"/>
      <c r="E124" s="1115"/>
      <c r="F124" s="1115"/>
      <c r="G124" s="131"/>
      <c r="H124" s="20"/>
      <c r="I124" s="135"/>
      <c r="J124" s="1117"/>
    </row>
    <row r="125" spans="1:16" ht="13.5" thickBot="1" x14ac:dyDescent="0.25">
      <c r="C125" s="969"/>
      <c r="D125" s="970"/>
      <c r="E125" s="970"/>
      <c r="F125" s="971"/>
      <c r="G125" s="9"/>
      <c r="H125" s="10"/>
      <c r="I125" s="36"/>
      <c r="J125" s="1127"/>
    </row>
    <row r="126" spans="1:16" ht="13.5" thickBot="1" x14ac:dyDescent="0.25">
      <c r="C126" s="934" t="s">
        <v>18</v>
      </c>
      <c r="D126" s="935"/>
      <c r="E126" s="935"/>
      <c r="F126" s="935"/>
      <c r="G126" s="935"/>
      <c r="H126" s="935"/>
      <c r="I126" s="936"/>
      <c r="J126" s="96">
        <f>SUM(I122:I125)</f>
        <v>29169.852473397434</v>
      </c>
    </row>
    <row r="127" spans="1:16" ht="13.5" thickBot="1" x14ac:dyDescent="0.25">
      <c r="C127" s="5" t="s">
        <v>16</v>
      </c>
      <c r="D127" s="5"/>
      <c r="E127" s="2"/>
      <c r="F127" s="2"/>
      <c r="G127" s="2"/>
      <c r="H127" s="2"/>
      <c r="I127" s="2"/>
      <c r="J127" s="2"/>
    </row>
    <row r="128" spans="1:16" ht="21.75" thickBot="1" x14ac:dyDescent="0.25">
      <c r="C128" s="957" t="s">
        <v>5</v>
      </c>
      <c r="D128" s="958"/>
      <c r="E128" s="959"/>
      <c r="F128" s="14" t="s">
        <v>9</v>
      </c>
      <c r="G128" s="14" t="s">
        <v>10</v>
      </c>
      <c r="H128" s="14" t="s">
        <v>11</v>
      </c>
      <c r="I128" s="37" t="s">
        <v>8</v>
      </c>
      <c r="J128" s="1116"/>
    </row>
    <row r="129" spans="1:16" x14ac:dyDescent="0.2">
      <c r="A129" s="1">
        <v>2.12</v>
      </c>
      <c r="C129" s="978" t="str">
        <f>+VLOOKUP(A129,MATERIALES,2,FALSE)</f>
        <v>CEMENTO GRIS (PUESTO EN OBRA)</v>
      </c>
      <c r="D129" s="979"/>
      <c r="E129" s="980"/>
      <c r="F129" s="8" t="str">
        <f>+VLOOKUP(A129,MATERIALES,3,FALSE)</f>
        <v>KG</v>
      </c>
      <c r="G129" s="116">
        <f>+VLOOKUP(A129,MATERIALES,4,FALSE)</f>
        <v>560</v>
      </c>
      <c r="H129" s="181">
        <f>454</f>
        <v>454</v>
      </c>
      <c r="I129" s="97">
        <f>+H129*G129</f>
        <v>254240</v>
      </c>
      <c r="J129" s="1117"/>
    </row>
    <row r="130" spans="1:16" x14ac:dyDescent="0.2">
      <c r="A130" s="1">
        <v>2.4</v>
      </c>
      <c r="C130" s="978" t="str">
        <f>+VLOOKUP(A130,MATERIALES,2,FALSE)</f>
        <v>ARENA REBOQUE - FINA</v>
      </c>
      <c r="D130" s="979"/>
      <c r="E130" s="980"/>
      <c r="F130" s="6" t="str">
        <f>+VLOOKUP(A130,MATERIALES,3,FALSE)</f>
        <v>M3</v>
      </c>
      <c r="G130" s="123">
        <f>+VLOOKUP(A130,MATERIALES,4,FALSE)</f>
        <v>49440</v>
      </c>
      <c r="H130" s="128">
        <f>1.09</f>
        <v>1.0900000000000001</v>
      </c>
      <c r="I130" s="110">
        <f>+H130*G130</f>
        <v>53889.600000000006</v>
      </c>
      <c r="J130" s="1117"/>
    </row>
    <row r="131" spans="1:16" x14ac:dyDescent="0.2">
      <c r="A131" s="1">
        <v>7.4</v>
      </c>
      <c r="C131" s="978" t="str">
        <f>+VLOOKUP(A131,MATERIALES,2,FALSE)</f>
        <v>AGUA</v>
      </c>
      <c r="D131" s="979"/>
      <c r="E131" s="980"/>
      <c r="F131" s="6" t="str">
        <f>+VLOOKUP(A131,MATERIALES,3,FALSE)</f>
        <v>LT</v>
      </c>
      <c r="G131" s="123">
        <f>+VLOOKUP(A131,MATERIALES,4,FALSE)</f>
        <v>38</v>
      </c>
      <c r="H131" s="180">
        <f>240</f>
        <v>240</v>
      </c>
      <c r="I131" s="98">
        <f>+H131*G131</f>
        <v>9120</v>
      </c>
      <c r="J131" s="1117"/>
    </row>
    <row r="132" spans="1:16" ht="13.5" thickBot="1" x14ac:dyDescent="0.25">
      <c r="A132" s="95" t="s">
        <v>254</v>
      </c>
      <c r="B132" s="95"/>
      <c r="C132" s="978" t="str">
        <f>+VLOOKUP(A132,MATERIALES,2,FALSE)</f>
        <v>GASOLINA Y/O A.C.P.M.</v>
      </c>
      <c r="D132" s="979"/>
      <c r="E132" s="980"/>
      <c r="F132" s="117" t="str">
        <f>+VLOOKUP(A132,MATERIALES,3,FALSE)</f>
        <v>GAL</v>
      </c>
      <c r="G132" s="118">
        <f>+VLOOKUP(A132,MATERIALES,4,FALSE)</f>
        <v>9270</v>
      </c>
      <c r="H132" s="179">
        <f>+ROUNDUP(((1/H141)*(2.7/3.78))*1.05*1.05,1)</f>
        <v>1.6</v>
      </c>
      <c r="I132" s="98">
        <f>+H132*G132</f>
        <v>14832</v>
      </c>
      <c r="J132" s="1117"/>
    </row>
    <row r="133" spans="1:16" ht="13.5" thickBot="1" x14ac:dyDescent="0.25">
      <c r="C133" s="934" t="s">
        <v>18</v>
      </c>
      <c r="D133" s="935"/>
      <c r="E133" s="935"/>
      <c r="F133" s="935"/>
      <c r="G133" s="935"/>
      <c r="H133" s="935"/>
      <c r="I133" s="936"/>
      <c r="J133" s="96">
        <f>SUM(I129:I132)</f>
        <v>332081.59999999998</v>
      </c>
    </row>
    <row r="134" spans="1:16" ht="13.5" thickBot="1" x14ac:dyDescent="0.25">
      <c r="C134" s="5" t="s">
        <v>12</v>
      </c>
      <c r="D134" s="5"/>
      <c r="E134" s="2"/>
      <c r="F134" s="2"/>
      <c r="G134" s="2"/>
      <c r="H134" s="2"/>
      <c r="I134" s="2"/>
      <c r="J134" s="2"/>
    </row>
    <row r="135" spans="1:16" ht="32.25" thickBot="1" x14ac:dyDescent="0.25">
      <c r="C135" s="14" t="str">
        <f>+'[111]HOJA MODELO'!$A$21</f>
        <v>Descripción</v>
      </c>
      <c r="D135" s="119" t="s">
        <v>28</v>
      </c>
      <c r="E135" s="119" t="s">
        <v>25</v>
      </c>
      <c r="F135" s="14" t="s">
        <v>21</v>
      </c>
      <c r="G135" s="14" t="s">
        <v>26</v>
      </c>
      <c r="H135" s="14" t="s">
        <v>27</v>
      </c>
      <c r="I135" s="14" t="s">
        <v>8</v>
      </c>
      <c r="J135" s="1107"/>
    </row>
    <row r="136" spans="1:16" ht="21" x14ac:dyDescent="0.2">
      <c r="C136" s="137" t="s">
        <v>240</v>
      </c>
      <c r="D136" s="138">
        <f>+H130</f>
        <v>1.0900000000000001</v>
      </c>
      <c r="E136" s="30"/>
      <c r="F136" s="29">
        <v>15</v>
      </c>
      <c r="G136" s="139"/>
      <c r="H136" s="140">
        <f>+Transporte!E10</f>
        <v>1550</v>
      </c>
      <c r="I136" s="141">
        <f>+H136*F136*D136</f>
        <v>25342.500000000004</v>
      </c>
      <c r="J136" s="1108"/>
      <c r="P136"/>
    </row>
    <row r="137" spans="1:16" ht="13.5" thickBot="1" x14ac:dyDescent="0.25">
      <c r="C137" s="22"/>
      <c r="D137" s="33"/>
      <c r="E137" s="28"/>
      <c r="F137" s="32"/>
      <c r="G137" s="21"/>
      <c r="H137" s="34"/>
      <c r="I137" s="27"/>
      <c r="J137" s="1128"/>
    </row>
    <row r="138" spans="1:16" ht="13.5" thickBot="1" x14ac:dyDescent="0.25">
      <c r="C138" s="934" t="s">
        <v>18</v>
      </c>
      <c r="D138" s="935"/>
      <c r="E138" s="935"/>
      <c r="F138" s="935"/>
      <c r="G138" s="935"/>
      <c r="H138" s="935"/>
      <c r="I138" s="936"/>
      <c r="J138" s="96">
        <f>SUM(I136:I137)</f>
        <v>25342.500000000004</v>
      </c>
    </row>
    <row r="139" spans="1:16" ht="13.5" thickBot="1" x14ac:dyDescent="0.25">
      <c r="C139" s="5" t="s">
        <v>13</v>
      </c>
      <c r="D139" s="5"/>
      <c r="E139" s="2"/>
      <c r="F139" s="2"/>
      <c r="G139" s="2"/>
      <c r="H139" s="2"/>
      <c r="I139" s="2"/>
      <c r="J139" s="2"/>
    </row>
    <row r="140" spans="1:16" ht="13.5" thickBot="1" x14ac:dyDescent="0.25">
      <c r="C140" s="937" t="s">
        <v>14</v>
      </c>
      <c r="D140" s="938"/>
      <c r="E140" s="939"/>
      <c r="F140" s="14" t="s">
        <v>15</v>
      </c>
      <c r="G140" s="15" t="s">
        <v>9</v>
      </c>
      <c r="H140" s="15" t="s">
        <v>11</v>
      </c>
      <c r="I140" s="15" t="s">
        <v>8</v>
      </c>
      <c r="J140" s="1109"/>
    </row>
    <row r="141" spans="1:16" ht="13.5" thickBot="1" x14ac:dyDescent="0.25">
      <c r="A141" s="1">
        <v>3</v>
      </c>
      <c r="C141" s="943" t="str">
        <f>+VLOOKUP(A141,MO,2,FALSE)</f>
        <v>Oficial (Incl. Prestaciones)</v>
      </c>
      <c r="D141" s="944"/>
      <c r="E141" s="1112"/>
      <c r="F141" s="111">
        <f>+VLOOKUP(A141,MO,6,FALSE)</f>
        <v>15959.191195000003</v>
      </c>
      <c r="G141" s="112">
        <v>1</v>
      </c>
      <c r="H141" s="112">
        <v>0.52</v>
      </c>
      <c r="I141" s="113">
        <f>(F141*G141)/H141</f>
        <v>30690.752298076928</v>
      </c>
      <c r="J141" s="1110"/>
    </row>
    <row r="142" spans="1:16" ht="13.5" thickBot="1" x14ac:dyDescent="0.25">
      <c r="A142" s="1">
        <v>1</v>
      </c>
      <c r="C142" s="943" t="str">
        <f>+VLOOKUP(A142,MO,2,FALSE)</f>
        <v>Ayudante (Incl. Prestaciones)</v>
      </c>
      <c r="D142" s="944"/>
      <c r="E142" s="1112"/>
      <c r="F142" s="111">
        <f>+VLOOKUP(A142,MO,6,FALSE)</f>
        <v>9119.8083333333307</v>
      </c>
      <c r="G142" s="112">
        <v>5</v>
      </c>
      <c r="H142" s="112">
        <v>0.52</v>
      </c>
      <c r="I142" s="113">
        <f>(F142*G142)/H142</f>
        <v>87690.46474358972</v>
      </c>
      <c r="J142" s="1111"/>
    </row>
    <row r="143" spans="1:16" ht="13.5" thickBot="1" x14ac:dyDescent="0.25">
      <c r="C143" s="934" t="s">
        <v>18</v>
      </c>
      <c r="D143" s="935"/>
      <c r="E143" s="935"/>
      <c r="F143" s="935"/>
      <c r="G143" s="935"/>
      <c r="H143" s="935"/>
      <c r="I143" s="936"/>
      <c r="J143" s="96">
        <f>SUM(I141:I142)</f>
        <v>118381.21704166665</v>
      </c>
    </row>
    <row r="144" spans="1:16" ht="13.5" thickBot="1" x14ac:dyDescent="0.25">
      <c r="C144" s="2"/>
      <c r="D144" s="2"/>
      <c r="E144" s="2"/>
      <c r="F144" s="2"/>
      <c r="G144" s="2"/>
      <c r="H144" s="2"/>
      <c r="I144" s="7"/>
      <c r="J144" s="2"/>
    </row>
    <row r="145" spans="1:10" ht="13.5" thickBot="1" x14ac:dyDescent="0.25">
      <c r="C145" s="934" t="s">
        <v>24</v>
      </c>
      <c r="D145" s="935"/>
      <c r="E145" s="935"/>
      <c r="F145" s="935"/>
      <c r="G145" s="935"/>
      <c r="H145" s="935"/>
      <c r="I145" s="936"/>
      <c r="J145" s="35">
        <f>ROUND(J126+J133+J138+J143,0)</f>
        <v>504975</v>
      </c>
    </row>
    <row r="147" spans="1:10" ht="15.75" thickBot="1" x14ac:dyDescent="0.25">
      <c r="C147" s="590"/>
      <c r="D147" s="590"/>
      <c r="E147" s="590"/>
      <c r="F147" s="590"/>
      <c r="G147" s="590"/>
      <c r="H147" s="590"/>
      <c r="I147" s="590"/>
      <c r="J147" s="590"/>
    </row>
    <row r="148" spans="1:10" ht="29.25" customHeight="1" thickBot="1" x14ac:dyDescent="0.25">
      <c r="A148" s="95"/>
      <c r="B148" s="95"/>
      <c r="C148" s="981" t="s">
        <v>29</v>
      </c>
      <c r="D148" s="982"/>
      <c r="E148" s="982"/>
      <c r="F148" s="982"/>
      <c r="G148" s="982"/>
      <c r="H148" s="982"/>
      <c r="I148" s="982"/>
      <c r="J148" s="983"/>
    </row>
    <row r="149" spans="1:10" ht="13.5" thickBot="1" x14ac:dyDescent="0.25">
      <c r="C149" s="1121"/>
      <c r="D149" s="1121"/>
      <c r="E149" s="1121"/>
      <c r="F149" s="1121"/>
      <c r="G149" s="1122"/>
      <c r="H149" s="1122"/>
      <c r="I149" s="1122"/>
      <c r="J149" s="1122"/>
    </row>
    <row r="150" spans="1:10" x14ac:dyDescent="0.2">
      <c r="C150" s="985" t="str">
        <f>+'Ingeniero y obra'!$B$5</f>
        <v>"REALIZAR OBRAS DE MANTENIMIENTO A LAS SEDES DONDE FUNCIONA LA DIRECCION REGIONAL Y DEL CENTRO DE LA INDUSTRIA, LA EMPRESA Y LOS SERVICIOS DEL SENA REGIONAL HUILA "</v>
      </c>
      <c r="D150" s="953"/>
      <c r="E150" s="953"/>
      <c r="F150" s="954"/>
      <c r="G150" s="104" t="s">
        <v>32</v>
      </c>
      <c r="H150" s="953" t="s">
        <v>257</v>
      </c>
      <c r="I150" s="953"/>
      <c r="J150" s="954"/>
    </row>
    <row r="151" spans="1:10" ht="35.25" customHeight="1" thickBot="1" x14ac:dyDescent="0.25">
      <c r="C151" s="986"/>
      <c r="D151" s="955"/>
      <c r="E151" s="955"/>
      <c r="F151" s="956"/>
      <c r="G151" s="184" t="s">
        <v>302</v>
      </c>
      <c r="H151" s="955"/>
      <c r="I151" s="955"/>
      <c r="J151" s="956"/>
    </row>
    <row r="152" spans="1:10" ht="13.5" thickBot="1" x14ac:dyDescent="0.25">
      <c r="C152" s="3"/>
      <c r="D152" s="3"/>
      <c r="E152" s="3"/>
      <c r="F152" s="3"/>
      <c r="G152" s="3"/>
      <c r="H152" s="3"/>
      <c r="I152" s="3"/>
      <c r="J152" s="3"/>
    </row>
    <row r="153" spans="1:10" ht="13.5" thickBot="1" x14ac:dyDescent="0.25">
      <c r="C153" s="4"/>
      <c r="D153" s="4"/>
      <c r="E153" s="2"/>
      <c r="G153" s="12" t="s">
        <v>17</v>
      </c>
      <c r="H153" s="13" t="s">
        <v>53</v>
      </c>
      <c r="I153" s="11"/>
      <c r="J153" s="11"/>
    </row>
    <row r="154" spans="1:10" ht="13.5" thickBot="1" x14ac:dyDescent="0.25">
      <c r="C154" s="5" t="s">
        <v>4</v>
      </c>
      <c r="D154" s="5"/>
      <c r="E154" s="2"/>
      <c r="F154" s="2"/>
      <c r="G154" s="2"/>
      <c r="H154" s="2"/>
      <c r="I154" s="2"/>
      <c r="J154" s="2"/>
    </row>
    <row r="155" spans="1:10" ht="13.5" thickBot="1" x14ac:dyDescent="0.25">
      <c r="C155" s="957" t="s">
        <v>5</v>
      </c>
      <c r="D155" s="958"/>
      <c r="E155" s="958"/>
      <c r="F155" s="959"/>
      <c r="G155" s="15" t="s">
        <v>6</v>
      </c>
      <c r="H155" s="15" t="s">
        <v>7</v>
      </c>
      <c r="I155" s="37" t="s">
        <v>8</v>
      </c>
      <c r="J155" s="1116"/>
    </row>
    <row r="156" spans="1:10" x14ac:dyDescent="0.2">
      <c r="A156" s="1">
        <v>1.1599999999999999</v>
      </c>
      <c r="C156" s="1134" t="str">
        <f>+ VLOOKUP(A156,MAQYEQUIP,2,FALSE)</f>
        <v xml:space="preserve">MEZCLADORA DE CONCRETO 9 P3. </v>
      </c>
      <c r="D156" s="1135"/>
      <c r="E156" s="1135"/>
      <c r="F156" s="1136"/>
      <c r="G156" s="121">
        <f>+VLOOKUP(A156,MAQYEQUIP,5,FALSE)</f>
        <v>9012.5</v>
      </c>
      <c r="H156" s="122">
        <f>+H175</f>
        <v>0.55000000000000004</v>
      </c>
      <c r="I156" s="38">
        <f>G156/H156</f>
        <v>16386.363636363636</v>
      </c>
      <c r="J156" s="1117"/>
    </row>
    <row r="157" spans="1:10" x14ac:dyDescent="0.2">
      <c r="A157" s="1" t="s">
        <v>258</v>
      </c>
      <c r="C157" s="1114" t="str">
        <f>+ VLOOKUP(A157,MAQYEQUIP,2,FALSE)</f>
        <v>HERRAMIENTA MENOR (10% MO)</v>
      </c>
      <c r="D157" s="1115"/>
      <c r="E157" s="1115"/>
      <c r="F157" s="1115"/>
      <c r="G157" s="125" t="s">
        <v>221</v>
      </c>
      <c r="H157" s="20">
        <v>0.1</v>
      </c>
      <c r="I157" s="135">
        <f>+H157*J177</f>
        <v>11192.405974848485</v>
      </c>
      <c r="J157" s="1117"/>
    </row>
    <row r="158" spans="1:10" x14ac:dyDescent="0.2">
      <c r="A158" s="95"/>
      <c r="B158" s="95"/>
      <c r="C158" s="1114"/>
      <c r="D158" s="1115"/>
      <c r="E158" s="1115"/>
      <c r="F158" s="1115"/>
      <c r="G158" s="131"/>
      <c r="H158" s="20"/>
      <c r="I158" s="135"/>
      <c r="J158" s="1117"/>
    </row>
    <row r="159" spans="1:10" ht="13.5" thickBot="1" x14ac:dyDescent="0.25">
      <c r="C159" s="969"/>
      <c r="D159" s="970"/>
      <c r="E159" s="970"/>
      <c r="F159" s="971"/>
      <c r="G159" s="9"/>
      <c r="H159" s="10"/>
      <c r="I159" s="36"/>
      <c r="J159" s="1127"/>
    </row>
    <row r="160" spans="1:10" ht="13.5" thickBot="1" x14ac:dyDescent="0.25">
      <c r="C160" s="934" t="s">
        <v>18</v>
      </c>
      <c r="D160" s="935"/>
      <c r="E160" s="935"/>
      <c r="F160" s="935"/>
      <c r="G160" s="935"/>
      <c r="H160" s="935"/>
      <c r="I160" s="936"/>
      <c r="J160" s="96">
        <f>SUM(I156:I159)</f>
        <v>27578.769611212119</v>
      </c>
    </row>
    <row r="161" spans="1:12" ht="13.5" thickBot="1" x14ac:dyDescent="0.25">
      <c r="C161" s="5" t="s">
        <v>16</v>
      </c>
      <c r="D161" s="5"/>
      <c r="E161" s="2"/>
      <c r="F161" s="2"/>
      <c r="G161" s="2"/>
      <c r="H161" s="2"/>
      <c r="I161" s="2"/>
      <c r="J161" s="2"/>
    </row>
    <row r="162" spans="1:12" ht="21.75" thickBot="1" x14ac:dyDescent="0.25">
      <c r="C162" s="957" t="s">
        <v>5</v>
      </c>
      <c r="D162" s="958"/>
      <c r="E162" s="959"/>
      <c r="F162" s="14" t="s">
        <v>9</v>
      </c>
      <c r="G162" s="14" t="s">
        <v>10</v>
      </c>
      <c r="H162" s="14" t="s">
        <v>11</v>
      </c>
      <c r="I162" s="37" t="s">
        <v>8</v>
      </c>
      <c r="J162" s="1116"/>
    </row>
    <row r="163" spans="1:12" x14ac:dyDescent="0.2">
      <c r="A163" s="1">
        <v>2.12</v>
      </c>
      <c r="C163" s="978" t="str">
        <f>+VLOOKUP(A163,MATERIALES,2,FALSE)</f>
        <v>CEMENTO GRIS (PUESTO EN OBRA)</v>
      </c>
      <c r="D163" s="979"/>
      <c r="E163" s="980"/>
      <c r="F163" s="8" t="str">
        <f>+VLOOKUP(A163,MATERIALES,3,FALSE)</f>
        <v>KG</v>
      </c>
      <c r="G163" s="116">
        <f>+VLOOKUP(A163,MATERIALES,4,FALSE)</f>
        <v>560</v>
      </c>
      <c r="H163" s="18">
        <f>364</f>
        <v>364</v>
      </c>
      <c r="I163" s="97">
        <f>+H163*G163</f>
        <v>203840</v>
      </c>
      <c r="J163" s="1117"/>
    </row>
    <row r="164" spans="1:12" x14ac:dyDescent="0.2">
      <c r="A164" s="1">
        <v>2.4</v>
      </c>
      <c r="C164" s="978" t="str">
        <f>+VLOOKUP(A164,MATERIALES,2,FALSE)</f>
        <v>ARENA REBOQUE - FINA</v>
      </c>
      <c r="D164" s="979"/>
      <c r="E164" s="980"/>
      <c r="F164" s="6" t="str">
        <f>+VLOOKUP(A164,MATERIALES,3,FALSE)</f>
        <v>M3</v>
      </c>
      <c r="G164" s="123">
        <f>+VLOOKUP(A164,MATERIALES,4,FALSE)</f>
        <v>49440</v>
      </c>
      <c r="H164" s="109">
        <f>1.16</f>
        <v>1.1599999999999999</v>
      </c>
      <c r="I164" s="110">
        <f>+H164*G164</f>
        <v>57350.399999999994</v>
      </c>
      <c r="J164" s="1117"/>
    </row>
    <row r="165" spans="1:12" x14ac:dyDescent="0.2">
      <c r="A165" s="1">
        <v>7.4</v>
      </c>
      <c r="C165" s="978" t="str">
        <f>+VLOOKUP(A165,MATERIALES,2,FALSE)</f>
        <v>AGUA</v>
      </c>
      <c r="D165" s="979"/>
      <c r="E165" s="980"/>
      <c r="F165" s="6" t="str">
        <f>+VLOOKUP(A165,MATERIALES,3,FALSE)</f>
        <v>LT</v>
      </c>
      <c r="G165" s="123">
        <f>+VLOOKUP(A165,MATERIALES,4,FALSE)</f>
        <v>38</v>
      </c>
      <c r="H165" s="109">
        <f>220</f>
        <v>220</v>
      </c>
      <c r="I165" s="98">
        <f>+H165*G165</f>
        <v>8360</v>
      </c>
      <c r="J165" s="1117"/>
    </row>
    <row r="166" spans="1:12" ht="13.5" thickBot="1" x14ac:dyDescent="0.25">
      <c r="A166" s="95" t="s">
        <v>254</v>
      </c>
      <c r="B166" s="95"/>
      <c r="C166" s="978" t="str">
        <f>+VLOOKUP(A166,MATERIALES,2,FALSE)</f>
        <v>GASOLINA Y/O A.C.P.M.</v>
      </c>
      <c r="D166" s="979"/>
      <c r="E166" s="980"/>
      <c r="F166" s="117" t="str">
        <f>+VLOOKUP(A166,MATERIALES,3,FALSE)</f>
        <v>GAL</v>
      </c>
      <c r="G166" s="118">
        <f>+VLOOKUP(A166,MATERIALES,4,FALSE)</f>
        <v>9270</v>
      </c>
      <c r="H166" s="179">
        <f>+ROUNDUP(((1/H175)*(2.7/3.78))*1.05*1.05,1)</f>
        <v>1.5</v>
      </c>
      <c r="I166" s="98">
        <f>+H166*G166</f>
        <v>13905</v>
      </c>
      <c r="J166" s="1117"/>
    </row>
    <row r="167" spans="1:12" ht="13.5" thickBot="1" x14ac:dyDescent="0.25">
      <c r="C167" s="934" t="s">
        <v>18</v>
      </c>
      <c r="D167" s="935"/>
      <c r="E167" s="935"/>
      <c r="F167" s="935"/>
      <c r="G167" s="935"/>
      <c r="H167" s="935"/>
      <c r="I167" s="936"/>
      <c r="J167" s="96">
        <f>SUM(I163:I166)</f>
        <v>283455.40000000002</v>
      </c>
      <c r="L167" s="1">
        <f>+G156*8</f>
        <v>72100</v>
      </c>
    </row>
    <row r="168" spans="1:12" ht="13.5" thickBot="1" x14ac:dyDescent="0.25">
      <c r="C168" s="5" t="s">
        <v>12</v>
      </c>
      <c r="D168" s="5"/>
      <c r="E168" s="2"/>
      <c r="F168" s="2"/>
      <c r="G168" s="2"/>
      <c r="H168" s="2"/>
      <c r="I168" s="2"/>
      <c r="J168" s="2"/>
    </row>
    <row r="169" spans="1:12" ht="32.25" thickBot="1" x14ac:dyDescent="0.25">
      <c r="C169" s="14" t="str">
        <f>+'[111]HOJA MODELO'!$A$21</f>
        <v>Descripción</v>
      </c>
      <c r="D169" s="119" t="s">
        <v>28</v>
      </c>
      <c r="E169" s="119" t="s">
        <v>25</v>
      </c>
      <c r="F169" s="14" t="s">
        <v>21</v>
      </c>
      <c r="G169" s="14" t="s">
        <v>26</v>
      </c>
      <c r="H169" s="14" t="s">
        <v>27</v>
      </c>
      <c r="I169" s="14" t="s">
        <v>8</v>
      </c>
      <c r="J169" s="1107"/>
    </row>
    <row r="170" spans="1:12" ht="21" x14ac:dyDescent="0.2">
      <c r="C170" s="137" t="s">
        <v>240</v>
      </c>
      <c r="D170" s="138">
        <f>+H164</f>
        <v>1.1599999999999999</v>
      </c>
      <c r="E170" s="30"/>
      <c r="F170" s="29">
        <v>15</v>
      </c>
      <c r="G170" s="139"/>
      <c r="H170" s="140">
        <f>+Transporte!E10</f>
        <v>1550</v>
      </c>
      <c r="I170" s="141">
        <f>+H170*F170*D170</f>
        <v>26969.999999999996</v>
      </c>
      <c r="J170" s="1108"/>
    </row>
    <row r="171" spans="1:12" ht="13.5" thickBot="1" x14ac:dyDescent="0.25">
      <c r="C171" s="22"/>
      <c r="D171" s="33"/>
      <c r="E171" s="28"/>
      <c r="F171" s="32"/>
      <c r="G171" s="21"/>
      <c r="H171" s="34"/>
      <c r="I171" s="27"/>
      <c r="J171" s="1128"/>
    </row>
    <row r="172" spans="1:12" ht="13.5" thickBot="1" x14ac:dyDescent="0.25">
      <c r="C172" s="934" t="s">
        <v>18</v>
      </c>
      <c r="D172" s="935"/>
      <c r="E172" s="935"/>
      <c r="F172" s="935"/>
      <c r="G172" s="935"/>
      <c r="H172" s="935"/>
      <c r="I172" s="936"/>
      <c r="J172" s="96">
        <f>SUM(I170:I171)</f>
        <v>26969.999999999996</v>
      </c>
    </row>
    <row r="173" spans="1:12" ht="13.5" thickBot="1" x14ac:dyDescent="0.25">
      <c r="C173" s="5" t="s">
        <v>13</v>
      </c>
      <c r="D173" s="5"/>
      <c r="E173" s="2"/>
      <c r="F173" s="2"/>
      <c r="G173" s="2"/>
      <c r="H173" s="2"/>
      <c r="I173" s="2"/>
      <c r="J173" s="2"/>
    </row>
    <row r="174" spans="1:12" ht="13.5" thickBot="1" x14ac:dyDescent="0.25">
      <c r="C174" s="937" t="s">
        <v>14</v>
      </c>
      <c r="D174" s="938"/>
      <c r="E174" s="939"/>
      <c r="F174" s="14" t="s">
        <v>15</v>
      </c>
      <c r="G174" s="15" t="s">
        <v>9</v>
      </c>
      <c r="H174" s="15" t="s">
        <v>11</v>
      </c>
      <c r="I174" s="15" t="s">
        <v>8</v>
      </c>
      <c r="J174" s="1109"/>
    </row>
    <row r="175" spans="1:12" ht="13.5" thickBot="1" x14ac:dyDescent="0.25">
      <c r="A175" s="1">
        <v>3</v>
      </c>
      <c r="C175" s="943" t="str">
        <f>+VLOOKUP(A175,MO,2,FALSE)</f>
        <v>Oficial (Incl. Prestaciones)</v>
      </c>
      <c r="D175" s="944"/>
      <c r="E175" s="1112"/>
      <c r="F175" s="111">
        <f>+VLOOKUP(A175,MO,6,FALSE)</f>
        <v>15959.191195000003</v>
      </c>
      <c r="G175" s="112">
        <v>1</v>
      </c>
      <c r="H175" s="112">
        <v>0.55000000000000004</v>
      </c>
      <c r="I175" s="113">
        <f>(F175*G175)/H175</f>
        <v>29016.711263636367</v>
      </c>
      <c r="J175" s="1110"/>
    </row>
    <row r="176" spans="1:12" ht="13.5" thickBot="1" x14ac:dyDescent="0.25">
      <c r="A176" s="1">
        <v>1</v>
      </c>
      <c r="C176" s="943" t="str">
        <f>+VLOOKUP(A176,MO,2,FALSE)</f>
        <v>Ayudante (Incl. Prestaciones)</v>
      </c>
      <c r="D176" s="944"/>
      <c r="E176" s="1112"/>
      <c r="F176" s="111">
        <f>+VLOOKUP(A176,MO,6,FALSE)</f>
        <v>9119.8083333333307</v>
      </c>
      <c r="G176" s="112">
        <v>5</v>
      </c>
      <c r="H176" s="112">
        <v>0.55000000000000004</v>
      </c>
      <c r="I176" s="113">
        <f>(F176*G176)/H176</f>
        <v>82907.348484848466</v>
      </c>
      <c r="J176" s="1111"/>
    </row>
    <row r="177" spans="1:10" ht="13.5" thickBot="1" x14ac:dyDescent="0.25">
      <c r="C177" s="934" t="s">
        <v>18</v>
      </c>
      <c r="D177" s="935"/>
      <c r="E177" s="935"/>
      <c r="F177" s="935"/>
      <c r="G177" s="935"/>
      <c r="H177" s="935"/>
      <c r="I177" s="936"/>
      <c r="J177" s="96">
        <f>SUM(I175:I176)</f>
        <v>111924.05974848484</v>
      </c>
    </row>
    <row r="178" spans="1:10" ht="13.5" thickBot="1" x14ac:dyDescent="0.25">
      <c r="C178" s="2"/>
      <c r="D178" s="2"/>
      <c r="E178" s="2"/>
      <c r="F178" s="2"/>
      <c r="G178" s="2"/>
      <c r="H178" s="2"/>
      <c r="I178" s="7"/>
      <c r="J178" s="2"/>
    </row>
    <row r="179" spans="1:10" ht="13.5" thickBot="1" x14ac:dyDescent="0.25">
      <c r="C179" s="934" t="s">
        <v>24</v>
      </c>
      <c r="D179" s="935"/>
      <c r="E179" s="935"/>
      <c r="F179" s="935"/>
      <c r="G179" s="935"/>
      <c r="H179" s="935"/>
      <c r="I179" s="936"/>
      <c r="J179" s="35">
        <f>ROUND(J160+J167+J172+J177,0)</f>
        <v>449928</v>
      </c>
    </row>
    <row r="180" spans="1:10" x14ac:dyDescent="0.2">
      <c r="C180" s="591"/>
      <c r="D180" s="591"/>
      <c r="E180" s="591"/>
      <c r="F180" s="591"/>
      <c r="G180" s="591"/>
      <c r="H180" s="591"/>
      <c r="I180" s="591"/>
      <c r="J180" s="592"/>
    </row>
    <row r="181" spans="1:10" ht="15.75" hidden="1" thickBot="1" x14ac:dyDescent="0.25">
      <c r="C181" s="1118" t="s">
        <v>29</v>
      </c>
      <c r="D181" s="1119"/>
      <c r="E181" s="1119"/>
      <c r="F181" s="1119"/>
      <c r="G181" s="1119"/>
      <c r="H181" s="1119"/>
      <c r="I181" s="1119"/>
      <c r="J181" s="1120"/>
    </row>
    <row r="182" spans="1:10" ht="15.75" thickBot="1" x14ac:dyDescent="0.25">
      <c r="C182" s="590"/>
      <c r="D182" s="590"/>
      <c r="E182" s="590"/>
      <c r="F182" s="590"/>
      <c r="G182" s="590"/>
      <c r="H182" s="590"/>
      <c r="I182" s="590"/>
      <c r="J182" s="590"/>
    </row>
    <row r="183" spans="1:10" ht="29.25" customHeight="1" thickBot="1" x14ac:dyDescent="0.25">
      <c r="A183" s="95"/>
      <c r="B183" s="95"/>
      <c r="C183" s="981" t="s">
        <v>29</v>
      </c>
      <c r="D183" s="982"/>
      <c r="E183" s="982"/>
      <c r="F183" s="982"/>
      <c r="G183" s="982"/>
      <c r="H183" s="982"/>
      <c r="I183" s="982"/>
      <c r="J183" s="983"/>
    </row>
    <row r="184" spans="1:10" ht="13.5" thickBot="1" x14ac:dyDescent="0.25">
      <c r="C184" s="1121"/>
      <c r="D184" s="1121"/>
      <c r="E184" s="1121"/>
      <c r="F184" s="1121"/>
      <c r="G184" s="1122"/>
      <c r="H184" s="1122"/>
      <c r="I184" s="1122"/>
      <c r="J184" s="1122"/>
    </row>
    <row r="185" spans="1:10" ht="21" customHeight="1" x14ac:dyDescent="0.2">
      <c r="C185" s="985" t="str">
        <f>+'Ingeniero y obra'!$B$5</f>
        <v>"REALIZAR OBRAS DE MANTENIMIENTO A LAS SEDES DONDE FUNCIONA LA DIRECCION REGIONAL Y DEL CENTRO DE LA INDUSTRIA, LA EMPRESA Y LOS SERVICIOS DEL SENA REGIONAL HUILA "</v>
      </c>
      <c r="D185" s="953"/>
      <c r="E185" s="953"/>
      <c r="F185" s="954"/>
      <c r="G185" s="104" t="s">
        <v>32</v>
      </c>
      <c r="H185" s="953" t="s">
        <v>282</v>
      </c>
      <c r="I185" s="953"/>
      <c r="J185" s="954"/>
    </row>
    <row r="186" spans="1:10" ht="30.75" customHeight="1" thickBot="1" x14ac:dyDescent="0.25">
      <c r="C186" s="986"/>
      <c r="D186" s="955"/>
      <c r="E186" s="955"/>
      <c r="F186" s="956"/>
      <c r="G186" s="184" t="s">
        <v>302</v>
      </c>
      <c r="H186" s="955"/>
      <c r="I186" s="955"/>
      <c r="J186" s="956"/>
    </row>
    <row r="187" spans="1:10" ht="13.5" thickBot="1" x14ac:dyDescent="0.25">
      <c r="C187" s="3"/>
      <c r="D187" s="3"/>
      <c r="E187" s="3"/>
      <c r="F187" s="3"/>
      <c r="G187" s="3"/>
      <c r="H187" s="3"/>
      <c r="I187" s="3"/>
      <c r="J187" s="3"/>
    </row>
    <row r="188" spans="1:10" ht="13.5" thickBot="1" x14ac:dyDescent="0.25">
      <c r="C188" s="4"/>
      <c r="D188" s="4"/>
      <c r="E188" s="2"/>
      <c r="G188" s="12" t="s">
        <v>17</v>
      </c>
      <c r="H188" s="13" t="s">
        <v>53</v>
      </c>
      <c r="I188" s="11"/>
      <c r="J188" s="11"/>
    </row>
    <row r="189" spans="1:10" ht="13.5" thickBot="1" x14ac:dyDescent="0.25">
      <c r="C189" s="5" t="s">
        <v>4</v>
      </c>
      <c r="D189" s="5"/>
      <c r="E189" s="2"/>
      <c r="F189" s="2"/>
      <c r="G189" s="2"/>
      <c r="H189" s="2"/>
      <c r="I189" s="2"/>
      <c r="J189" s="2"/>
    </row>
    <row r="190" spans="1:10" ht="13.5" thickBot="1" x14ac:dyDescent="0.25">
      <c r="C190" s="957" t="s">
        <v>5</v>
      </c>
      <c r="D190" s="958"/>
      <c r="E190" s="958"/>
      <c r="F190" s="959"/>
      <c r="G190" s="15" t="s">
        <v>6</v>
      </c>
      <c r="H190" s="15" t="s">
        <v>7</v>
      </c>
      <c r="I190" s="37" t="s">
        <v>8</v>
      </c>
      <c r="J190" s="1116"/>
    </row>
    <row r="191" spans="1:10" x14ac:dyDescent="0.2">
      <c r="A191" s="1">
        <v>1.1599999999999999</v>
      </c>
      <c r="C191" s="1134" t="str">
        <f>+ VLOOKUP(A191,MAQYEQUIP,2,FALSE)</f>
        <v xml:space="preserve">MEZCLADORA DE CONCRETO 9 P3. </v>
      </c>
      <c r="D191" s="1135"/>
      <c r="E191" s="1135"/>
      <c r="F191" s="1136"/>
      <c r="G191" s="121">
        <f>+VLOOKUP(A191,MAQYEQUIP,5,FALSE)</f>
        <v>9012.5</v>
      </c>
      <c r="H191" s="122">
        <f>+H210</f>
        <v>0.57999999999999996</v>
      </c>
      <c r="I191" s="38">
        <f>G191/H191</f>
        <v>15538.793103448277</v>
      </c>
      <c r="J191" s="1117"/>
    </row>
    <row r="192" spans="1:10" x14ac:dyDescent="0.2">
      <c r="A192" s="1" t="s">
        <v>258</v>
      </c>
      <c r="C192" s="1114" t="str">
        <f>+ VLOOKUP(A192,MAQYEQUIP,2,FALSE)</f>
        <v>HERRAMIENTA MENOR (10% MO)</v>
      </c>
      <c r="D192" s="1115"/>
      <c r="E192" s="1115"/>
      <c r="F192" s="1115"/>
      <c r="G192" s="125" t="s">
        <v>221</v>
      </c>
      <c r="H192" s="20">
        <v>0.1</v>
      </c>
      <c r="I192" s="135">
        <f>+H192*J212</f>
        <v>10613.488424425288</v>
      </c>
      <c r="J192" s="1117"/>
    </row>
    <row r="193" spans="1:10" x14ac:dyDescent="0.2">
      <c r="A193" s="95"/>
      <c r="B193" s="95"/>
      <c r="C193" s="1114"/>
      <c r="D193" s="1115"/>
      <c r="E193" s="1115"/>
      <c r="F193" s="1115"/>
      <c r="G193" s="131"/>
      <c r="H193" s="20"/>
      <c r="I193" s="135"/>
      <c r="J193" s="1117"/>
    </row>
    <row r="194" spans="1:10" ht="13.5" thickBot="1" x14ac:dyDescent="0.25">
      <c r="C194" s="969"/>
      <c r="D194" s="970"/>
      <c r="E194" s="970"/>
      <c r="F194" s="971"/>
      <c r="G194" s="9"/>
      <c r="H194" s="10"/>
      <c r="I194" s="36"/>
      <c r="J194" s="1127"/>
    </row>
    <row r="195" spans="1:10" ht="13.5" thickBot="1" x14ac:dyDescent="0.25">
      <c r="C195" s="934" t="s">
        <v>18</v>
      </c>
      <c r="D195" s="935"/>
      <c r="E195" s="935"/>
      <c r="F195" s="935"/>
      <c r="G195" s="935"/>
      <c r="H195" s="935"/>
      <c r="I195" s="936"/>
      <c r="J195" s="96">
        <f>SUM(I191:I194)</f>
        <v>26152.281527873565</v>
      </c>
    </row>
    <row r="196" spans="1:10" ht="13.5" thickBot="1" x14ac:dyDescent="0.25">
      <c r="C196" s="5" t="s">
        <v>16</v>
      </c>
      <c r="D196" s="5"/>
      <c r="E196" s="2"/>
      <c r="F196" s="2"/>
      <c r="G196" s="2"/>
      <c r="H196" s="2"/>
      <c r="I196" s="2"/>
      <c r="J196" s="2"/>
    </row>
    <row r="197" spans="1:10" ht="21.75" thickBot="1" x14ac:dyDescent="0.25">
      <c r="C197" s="957" t="s">
        <v>5</v>
      </c>
      <c r="D197" s="958"/>
      <c r="E197" s="959"/>
      <c r="F197" s="14" t="s">
        <v>9</v>
      </c>
      <c r="G197" s="14" t="s">
        <v>10</v>
      </c>
      <c r="H197" s="14" t="s">
        <v>11</v>
      </c>
      <c r="I197" s="37" t="s">
        <v>8</v>
      </c>
      <c r="J197" s="1116"/>
    </row>
    <row r="198" spans="1:10" x14ac:dyDescent="0.2">
      <c r="A198" s="1">
        <v>2.12</v>
      </c>
      <c r="C198" s="978" t="str">
        <f>+VLOOKUP(A198,MATERIALES,2,FALSE)</f>
        <v>CEMENTO GRIS (PUESTO EN OBRA)</v>
      </c>
      <c r="D198" s="979"/>
      <c r="E198" s="980"/>
      <c r="F198" s="8" t="str">
        <f>+VLOOKUP(A198,MATERIALES,3,FALSE)</f>
        <v>KG</v>
      </c>
      <c r="G198" s="116">
        <f>+VLOOKUP(A198,MATERIALES,4,FALSE)</f>
        <v>560</v>
      </c>
      <c r="H198" s="18">
        <v>261</v>
      </c>
      <c r="I198" s="97">
        <f>+H198*G198</f>
        <v>146160</v>
      </c>
      <c r="J198" s="1117"/>
    </row>
    <row r="199" spans="1:10" x14ac:dyDescent="0.2">
      <c r="A199" s="1">
        <v>2.4</v>
      </c>
      <c r="C199" s="978" t="str">
        <f>+VLOOKUP(A199,MATERIALES,2,FALSE)</f>
        <v>ARENA REBOQUE - FINA</v>
      </c>
      <c r="D199" s="979"/>
      <c r="E199" s="980"/>
      <c r="F199" s="6" t="str">
        <f>+VLOOKUP(A199,MATERIALES,3,FALSE)</f>
        <v>M3</v>
      </c>
      <c r="G199" s="123">
        <f>+VLOOKUP(A199,MATERIALES,4,FALSE)</f>
        <v>49440</v>
      </c>
      <c r="H199" s="109">
        <v>1.2</v>
      </c>
      <c r="I199" s="110">
        <f>+H199*G199</f>
        <v>59328</v>
      </c>
      <c r="J199" s="1117"/>
    </row>
    <row r="200" spans="1:10" x14ac:dyDescent="0.2">
      <c r="A200" s="1">
        <v>7.4</v>
      </c>
      <c r="C200" s="978" t="str">
        <f>+VLOOKUP(A200,MATERIALES,2,FALSE)</f>
        <v>AGUA</v>
      </c>
      <c r="D200" s="979"/>
      <c r="E200" s="980"/>
      <c r="F200" s="6" t="str">
        <f>+VLOOKUP(A200,MATERIALES,3,FALSE)</f>
        <v>LT</v>
      </c>
      <c r="G200" s="123">
        <f>+VLOOKUP(A200,MATERIALES,4,FALSE)</f>
        <v>38</v>
      </c>
      <c r="H200" s="109">
        <v>200</v>
      </c>
      <c r="I200" s="98">
        <f>+H200*G200</f>
        <v>7600</v>
      </c>
      <c r="J200" s="1117"/>
    </row>
    <row r="201" spans="1:10" ht="13.5" thickBot="1" x14ac:dyDescent="0.25">
      <c r="A201" s="95" t="s">
        <v>254</v>
      </c>
      <c r="B201" s="95"/>
      <c r="C201" s="978" t="str">
        <f>+VLOOKUP(A201,MATERIALES,2,FALSE)</f>
        <v>GASOLINA Y/O A.C.P.M.</v>
      </c>
      <c r="D201" s="979"/>
      <c r="E201" s="980"/>
      <c r="F201" s="117" t="str">
        <f>+VLOOKUP(A201,MATERIALES,3,FALSE)</f>
        <v>GAL</v>
      </c>
      <c r="G201" s="118">
        <f>+VLOOKUP(A201,MATERIALES,4,FALSE)</f>
        <v>9270</v>
      </c>
      <c r="H201" s="179">
        <f>+ROUNDUP(((1/H210)*(2.7/3.78))*1.05*1.05,1)</f>
        <v>1.4000000000000001</v>
      </c>
      <c r="I201" s="98">
        <f>+H201*G201</f>
        <v>12978.000000000002</v>
      </c>
      <c r="J201" s="1117"/>
    </row>
    <row r="202" spans="1:10" ht="13.5" thickBot="1" x14ac:dyDescent="0.25">
      <c r="C202" s="934" t="s">
        <v>18</v>
      </c>
      <c r="D202" s="935"/>
      <c r="E202" s="935"/>
      <c r="F202" s="935"/>
      <c r="G202" s="935"/>
      <c r="H202" s="935"/>
      <c r="I202" s="936"/>
      <c r="J202" s="96">
        <f>SUM(I198:I201)</f>
        <v>226066</v>
      </c>
    </row>
    <row r="203" spans="1:10" ht="13.5" thickBot="1" x14ac:dyDescent="0.25">
      <c r="C203" s="5" t="s">
        <v>12</v>
      </c>
      <c r="D203" s="5"/>
      <c r="E203" s="2"/>
      <c r="F203" s="2"/>
      <c r="G203" s="2"/>
      <c r="H203" s="2"/>
      <c r="I203" s="2"/>
      <c r="J203" s="2"/>
    </row>
    <row r="204" spans="1:10" ht="32.25" thickBot="1" x14ac:dyDescent="0.25">
      <c r="C204" s="14" t="str">
        <f>+'[111]HOJA MODELO'!$A$21</f>
        <v>Descripción</v>
      </c>
      <c r="D204" s="119" t="s">
        <v>28</v>
      </c>
      <c r="E204" s="119" t="s">
        <v>25</v>
      </c>
      <c r="F204" s="14" t="s">
        <v>21</v>
      </c>
      <c r="G204" s="14" t="s">
        <v>26</v>
      </c>
      <c r="H204" s="14" t="s">
        <v>27</v>
      </c>
      <c r="I204" s="14" t="s">
        <v>8</v>
      </c>
      <c r="J204" s="1107"/>
    </row>
    <row r="205" spans="1:10" ht="21" x14ac:dyDescent="0.2">
      <c r="C205" s="137" t="s">
        <v>240</v>
      </c>
      <c r="D205" s="138">
        <f>+H199</f>
        <v>1.2</v>
      </c>
      <c r="E205" s="30"/>
      <c r="F205" s="29">
        <v>15</v>
      </c>
      <c r="G205" s="139"/>
      <c r="H205" s="140">
        <f>+Transporte!E10</f>
        <v>1550</v>
      </c>
      <c r="I205" s="141">
        <f>+H205*F205*D205</f>
        <v>27900</v>
      </c>
      <c r="J205" s="1108"/>
    </row>
    <row r="206" spans="1:10" ht="13.5" thickBot="1" x14ac:dyDescent="0.25">
      <c r="C206" s="22"/>
      <c r="D206" s="33"/>
      <c r="E206" s="28"/>
      <c r="F206" s="32"/>
      <c r="G206" s="21"/>
      <c r="H206" s="34"/>
      <c r="I206" s="27"/>
      <c r="J206" s="1128"/>
    </row>
    <row r="207" spans="1:10" ht="13.5" thickBot="1" x14ac:dyDescent="0.25">
      <c r="C207" s="934" t="s">
        <v>18</v>
      </c>
      <c r="D207" s="935"/>
      <c r="E207" s="935"/>
      <c r="F207" s="935"/>
      <c r="G207" s="935"/>
      <c r="H207" s="935"/>
      <c r="I207" s="936"/>
      <c r="J207" s="96">
        <f>SUM(I205:I206)</f>
        <v>27900</v>
      </c>
    </row>
    <row r="208" spans="1:10" ht="13.5" thickBot="1" x14ac:dyDescent="0.25">
      <c r="C208" s="5" t="s">
        <v>13</v>
      </c>
      <c r="D208" s="5"/>
      <c r="E208" s="2"/>
      <c r="F208" s="2"/>
      <c r="G208" s="2"/>
      <c r="H208" s="2"/>
      <c r="I208" s="2"/>
      <c r="J208" s="2"/>
    </row>
    <row r="209" spans="1:10" ht="13.5" thickBot="1" x14ac:dyDescent="0.25">
      <c r="C209" s="937" t="s">
        <v>14</v>
      </c>
      <c r="D209" s="938"/>
      <c r="E209" s="939"/>
      <c r="F209" s="14" t="s">
        <v>15</v>
      </c>
      <c r="G209" s="15" t="s">
        <v>9</v>
      </c>
      <c r="H209" s="15" t="s">
        <v>11</v>
      </c>
      <c r="I209" s="15" t="s">
        <v>8</v>
      </c>
      <c r="J209" s="1109"/>
    </row>
    <row r="210" spans="1:10" ht="13.5" thickBot="1" x14ac:dyDescent="0.25">
      <c r="A210" s="1">
        <v>3</v>
      </c>
      <c r="C210" s="943" t="str">
        <f>+VLOOKUP(A210,MO,2,FALSE)</f>
        <v>Oficial (Incl. Prestaciones)</v>
      </c>
      <c r="D210" s="944"/>
      <c r="E210" s="1112"/>
      <c r="F210" s="111">
        <f>+VLOOKUP(A210,MO,6,FALSE)</f>
        <v>15959.191195000003</v>
      </c>
      <c r="G210" s="112">
        <v>1</v>
      </c>
      <c r="H210" s="112">
        <v>0.57999999999999996</v>
      </c>
      <c r="I210" s="113">
        <f>(F210*G210)/H210</f>
        <v>27515.846887931042</v>
      </c>
      <c r="J210" s="1110"/>
    </row>
    <row r="211" spans="1:10" ht="13.5" thickBot="1" x14ac:dyDescent="0.25">
      <c r="A211" s="1">
        <v>1</v>
      </c>
      <c r="C211" s="943" t="str">
        <f>+VLOOKUP(A211,MO,2,FALSE)</f>
        <v>Ayudante (Incl. Prestaciones)</v>
      </c>
      <c r="D211" s="944"/>
      <c r="E211" s="1112"/>
      <c r="F211" s="111">
        <f>+VLOOKUP(A211,MO,6,FALSE)</f>
        <v>9119.8083333333307</v>
      </c>
      <c r="G211" s="112">
        <v>5</v>
      </c>
      <c r="H211" s="112">
        <v>0.57999999999999996</v>
      </c>
      <c r="I211" s="113">
        <f>(F211*G211)/H211</f>
        <v>78619.037356321831</v>
      </c>
      <c r="J211" s="1111"/>
    </row>
    <row r="212" spans="1:10" ht="13.5" thickBot="1" x14ac:dyDescent="0.25">
      <c r="C212" s="934" t="s">
        <v>18</v>
      </c>
      <c r="D212" s="935"/>
      <c r="E212" s="935"/>
      <c r="F212" s="935"/>
      <c r="G212" s="935"/>
      <c r="H212" s="935"/>
      <c r="I212" s="936"/>
      <c r="J212" s="96">
        <f>SUM(I210:I211)</f>
        <v>106134.88424425287</v>
      </c>
    </row>
    <row r="213" spans="1:10" ht="13.5" thickBot="1" x14ac:dyDescent="0.25">
      <c r="C213" s="2"/>
      <c r="D213" s="2"/>
      <c r="E213" s="2"/>
      <c r="F213" s="2"/>
      <c r="G213" s="2"/>
      <c r="H213" s="2"/>
      <c r="I213" s="7"/>
      <c r="J213" s="2"/>
    </row>
    <row r="214" spans="1:10" ht="13.5" thickBot="1" x14ac:dyDescent="0.25">
      <c r="C214" s="934" t="s">
        <v>24</v>
      </c>
      <c r="D214" s="935"/>
      <c r="E214" s="935"/>
      <c r="F214" s="935"/>
      <c r="G214" s="935"/>
      <c r="H214" s="935"/>
      <c r="I214" s="936"/>
      <c r="J214" s="35">
        <f>ROUND(J195+J202+J207+J212,0)</f>
        <v>386253</v>
      </c>
    </row>
    <row r="215" spans="1:10" ht="13.5" thickBot="1" x14ac:dyDescent="0.25"/>
    <row r="216" spans="1:10" ht="29.25" customHeight="1" thickBot="1" x14ac:dyDescent="0.25">
      <c r="A216" s="95"/>
      <c r="B216" s="95"/>
      <c r="C216" s="981" t="s">
        <v>29</v>
      </c>
      <c r="D216" s="982"/>
      <c r="E216" s="982"/>
      <c r="F216" s="982"/>
      <c r="G216" s="982"/>
      <c r="H216" s="982"/>
      <c r="I216" s="982"/>
      <c r="J216" s="983"/>
    </row>
    <row r="217" spans="1:10" ht="13.5" thickBot="1" x14ac:dyDescent="0.25">
      <c r="C217" s="1121"/>
      <c r="D217" s="1121"/>
      <c r="E217" s="1121"/>
      <c r="F217" s="1121"/>
      <c r="G217" s="1122"/>
      <c r="H217" s="1122"/>
      <c r="I217" s="1122"/>
      <c r="J217" s="1122"/>
    </row>
    <row r="218" spans="1:10" ht="19.5" customHeight="1" x14ac:dyDescent="0.2">
      <c r="C218" s="985" t="str">
        <f>+C150</f>
        <v>"REALIZAR OBRAS DE MANTENIMIENTO A LAS SEDES DONDE FUNCIONA LA DIRECCION REGIONAL Y DEL CENTRO DE LA INDUSTRIA, LA EMPRESA Y LOS SERVICIOS DEL SENA REGIONAL HUILA "</v>
      </c>
      <c r="D218" s="953"/>
      <c r="E218" s="953"/>
      <c r="F218" s="954"/>
      <c r="G218" s="104" t="s">
        <v>32</v>
      </c>
      <c r="H218" s="953" t="s">
        <v>296</v>
      </c>
      <c r="I218" s="953"/>
      <c r="J218" s="954"/>
    </row>
    <row r="219" spans="1:10" ht="30.75" customHeight="1" thickBot="1" x14ac:dyDescent="0.25">
      <c r="C219" s="986"/>
      <c r="D219" s="955"/>
      <c r="E219" s="955"/>
      <c r="F219" s="956"/>
      <c r="G219" s="184" t="s">
        <v>302</v>
      </c>
      <c r="H219" s="955"/>
      <c r="I219" s="955"/>
      <c r="J219" s="956"/>
    </row>
    <row r="220" spans="1:10" ht="13.5" thickBot="1" x14ac:dyDescent="0.25">
      <c r="C220" s="3"/>
      <c r="D220" s="3"/>
      <c r="E220" s="3"/>
      <c r="F220" s="3"/>
      <c r="G220" s="3"/>
      <c r="H220" s="3"/>
      <c r="I220" s="3"/>
      <c r="J220" s="3"/>
    </row>
    <row r="221" spans="1:10" ht="13.5" thickBot="1" x14ac:dyDescent="0.25">
      <c r="C221" s="4"/>
      <c r="D221" s="4"/>
      <c r="E221" s="2"/>
      <c r="G221" s="12" t="s">
        <v>17</v>
      </c>
      <c r="H221" s="13" t="s">
        <v>53</v>
      </c>
      <c r="I221" s="11"/>
      <c r="J221" s="11"/>
    </row>
    <row r="222" spans="1:10" ht="13.5" thickBot="1" x14ac:dyDescent="0.25">
      <c r="C222" s="5" t="s">
        <v>4</v>
      </c>
      <c r="D222" s="5"/>
      <c r="E222" s="2"/>
      <c r="F222" s="2"/>
      <c r="G222" s="2"/>
      <c r="H222" s="2"/>
      <c r="I222" s="2"/>
      <c r="J222" s="2"/>
    </row>
    <row r="223" spans="1:10" ht="13.5" thickBot="1" x14ac:dyDescent="0.25">
      <c r="C223" s="957" t="s">
        <v>5</v>
      </c>
      <c r="D223" s="958"/>
      <c r="E223" s="958"/>
      <c r="F223" s="959"/>
      <c r="G223" s="15" t="s">
        <v>6</v>
      </c>
      <c r="H223" s="15" t="s">
        <v>7</v>
      </c>
      <c r="I223" s="37" t="s">
        <v>8</v>
      </c>
      <c r="J223" s="1137"/>
    </row>
    <row r="224" spans="1:10" ht="12.75" customHeight="1" x14ac:dyDescent="0.2">
      <c r="A224" s="1">
        <v>1.1599999999999999</v>
      </c>
      <c r="C224" s="1125" t="str">
        <f>+ VLOOKUP(A224,MAQYEQUIP,2,FALSE)</f>
        <v xml:space="preserve">MEZCLADORA DE CONCRETO 9 P3. </v>
      </c>
      <c r="D224" s="1126"/>
      <c r="E224" s="1126"/>
      <c r="F224" s="1126"/>
      <c r="G224" s="116">
        <f>+VLOOKUP(A224,MAQYEQUIP,5,FALSE)</f>
        <v>9012.5</v>
      </c>
      <c r="H224" s="17">
        <f>+H245</f>
        <v>0.52</v>
      </c>
      <c r="I224" s="134">
        <f>G224/H224</f>
        <v>17331.73076923077</v>
      </c>
      <c r="J224" s="1138"/>
    </row>
    <row r="225" spans="1:10" ht="12.75" customHeight="1" x14ac:dyDescent="0.2">
      <c r="A225" s="1" t="s">
        <v>258</v>
      </c>
      <c r="C225" s="1114" t="str">
        <f>+ VLOOKUP(A225,MAQYEQUIP,2,FALSE)</f>
        <v>HERRAMIENTA MENOR (10% MO)</v>
      </c>
      <c r="D225" s="1115"/>
      <c r="E225" s="1115"/>
      <c r="F225" s="1115"/>
      <c r="G225" s="125" t="s">
        <v>221</v>
      </c>
      <c r="H225" s="20">
        <v>0.1</v>
      </c>
      <c r="I225" s="135">
        <f>+H225*J247</f>
        <v>11838.121704166666</v>
      </c>
      <c r="J225" s="1138"/>
    </row>
    <row r="226" spans="1:10" ht="12.75" customHeight="1" x14ac:dyDescent="0.2">
      <c r="A226" s="95"/>
      <c r="B226" s="95"/>
      <c r="C226" s="1114"/>
      <c r="D226" s="1115"/>
      <c r="E226" s="1115"/>
      <c r="F226" s="1115"/>
      <c r="G226" s="131"/>
      <c r="H226" s="20"/>
      <c r="I226" s="135"/>
      <c r="J226" s="1138"/>
    </row>
    <row r="227" spans="1:10" ht="13.5" thickBot="1" x14ac:dyDescent="0.25">
      <c r="C227" s="969"/>
      <c r="D227" s="970"/>
      <c r="E227" s="970"/>
      <c r="F227" s="971"/>
      <c r="G227" s="9"/>
      <c r="H227" s="10"/>
      <c r="I227" s="136"/>
      <c r="J227" s="1139"/>
    </row>
    <row r="228" spans="1:10" ht="13.5" thickBot="1" x14ac:dyDescent="0.25">
      <c r="C228" s="934" t="s">
        <v>18</v>
      </c>
      <c r="D228" s="935"/>
      <c r="E228" s="935"/>
      <c r="F228" s="935"/>
      <c r="G228" s="935"/>
      <c r="H228" s="935"/>
      <c r="I228" s="936"/>
      <c r="J228" s="96">
        <f>SUM(I224:I227)</f>
        <v>29169.852473397434</v>
      </c>
    </row>
    <row r="229" spans="1:10" ht="13.5" thickBot="1" x14ac:dyDescent="0.25">
      <c r="C229" s="5" t="s">
        <v>16</v>
      </c>
      <c r="D229" s="5"/>
      <c r="E229" s="2"/>
      <c r="F229" s="2"/>
      <c r="G229" s="2"/>
      <c r="H229" s="2"/>
      <c r="I229" s="2"/>
      <c r="J229" s="2"/>
    </row>
    <row r="230" spans="1:10" ht="21.75" thickBot="1" x14ac:dyDescent="0.25">
      <c r="C230" s="957" t="s">
        <v>5</v>
      </c>
      <c r="D230" s="958"/>
      <c r="E230" s="959"/>
      <c r="F230" s="14" t="s">
        <v>9</v>
      </c>
      <c r="G230" s="14" t="s">
        <v>10</v>
      </c>
      <c r="H230" s="14" t="s">
        <v>297</v>
      </c>
      <c r="I230" s="37" t="s">
        <v>8</v>
      </c>
      <c r="J230" s="1116"/>
    </row>
    <row r="231" spans="1:10" x14ac:dyDescent="0.2">
      <c r="A231" s="1">
        <v>2.12</v>
      </c>
      <c r="C231" s="978" t="str">
        <f t="shared" ref="C231:C236" si="0">+VLOOKUP(A231,MATERIALES,2,FALSE)</f>
        <v>CEMENTO GRIS (PUESTO EN OBRA)</v>
      </c>
      <c r="D231" s="979"/>
      <c r="E231" s="980"/>
      <c r="F231" s="8" t="str">
        <f t="shared" ref="F231:F236" si="1">+VLOOKUP(A231,MATERIALES,3,FALSE)</f>
        <v>KG</v>
      </c>
      <c r="G231" s="116">
        <f t="shared" ref="G231:G236" si="2">+VLOOKUP(A231,MATERIALES,4,FALSE)</f>
        <v>560</v>
      </c>
      <c r="H231" s="18">
        <f>300*0.6</f>
        <v>180</v>
      </c>
      <c r="I231" s="97">
        <f t="shared" ref="I231:I236" si="3">+H231*G231</f>
        <v>100800</v>
      </c>
      <c r="J231" s="1117"/>
    </row>
    <row r="232" spans="1:10" x14ac:dyDescent="0.2">
      <c r="A232" s="130">
        <v>2.1</v>
      </c>
      <c r="B232" s="130"/>
      <c r="C232" s="978" t="str">
        <f t="shared" si="0"/>
        <v>ARENA</v>
      </c>
      <c r="D232" s="979"/>
      <c r="E232" s="980"/>
      <c r="F232" s="6" t="str">
        <f t="shared" si="1"/>
        <v>M3</v>
      </c>
      <c r="G232" s="123">
        <f t="shared" si="2"/>
        <v>61491</v>
      </c>
      <c r="H232" s="109">
        <f>0.48*0.6</f>
        <v>0.28799999999999998</v>
      </c>
      <c r="I232" s="110">
        <f t="shared" si="3"/>
        <v>17709.407999999999</v>
      </c>
      <c r="J232" s="1117"/>
    </row>
    <row r="233" spans="1:10" x14ac:dyDescent="0.2">
      <c r="A233" s="1">
        <v>2.2599999999999998</v>
      </c>
      <c r="C233" s="978" t="str">
        <f t="shared" si="0"/>
        <v>GRAVILLA DE PLANTA</v>
      </c>
      <c r="D233" s="979"/>
      <c r="E233" s="980"/>
      <c r="F233" s="6" t="str">
        <f t="shared" si="1"/>
        <v>M3</v>
      </c>
      <c r="G233" s="123">
        <f t="shared" si="2"/>
        <v>97485</v>
      </c>
      <c r="H233" s="109">
        <f>0.95*0.6</f>
        <v>0.56999999999999995</v>
      </c>
      <c r="I233" s="98">
        <f t="shared" si="3"/>
        <v>55566.45</v>
      </c>
      <c r="J233" s="1117"/>
    </row>
    <row r="234" spans="1:10" x14ac:dyDescent="0.2">
      <c r="A234" s="1">
        <v>7.4</v>
      </c>
      <c r="C234" s="978" t="str">
        <f t="shared" si="0"/>
        <v>AGUA</v>
      </c>
      <c r="D234" s="979"/>
      <c r="E234" s="980"/>
      <c r="F234" s="117" t="str">
        <f t="shared" si="1"/>
        <v>LT</v>
      </c>
      <c r="G234" s="118">
        <f t="shared" si="2"/>
        <v>38</v>
      </c>
      <c r="H234" s="25">
        <f>170*0.6</f>
        <v>102</v>
      </c>
      <c r="I234" s="98">
        <f t="shared" si="3"/>
        <v>3876</v>
      </c>
      <c r="J234" s="1117"/>
    </row>
    <row r="235" spans="1:10" x14ac:dyDescent="0.2">
      <c r="A235" s="1" t="s">
        <v>231</v>
      </c>
      <c r="C235" s="978" t="str">
        <f t="shared" si="0"/>
        <v>PIEDRA ZONGA Y/O MEDIA ZONGA(6"-10")</v>
      </c>
      <c r="D235" s="979"/>
      <c r="E235" s="980"/>
      <c r="F235" s="117" t="str">
        <f t="shared" si="1"/>
        <v>M3</v>
      </c>
      <c r="G235" s="118">
        <f t="shared" si="2"/>
        <v>47586.000000000007</v>
      </c>
      <c r="H235" s="25">
        <v>0.4</v>
      </c>
      <c r="I235" s="98">
        <f t="shared" si="3"/>
        <v>19034.400000000005</v>
      </c>
      <c r="J235" s="133"/>
    </row>
    <row r="236" spans="1:10" ht="13.5" thickBot="1" x14ac:dyDescent="0.25">
      <c r="A236" s="95" t="s">
        <v>254</v>
      </c>
      <c r="B236" s="95"/>
      <c r="C236" s="978" t="str">
        <f t="shared" si="0"/>
        <v>GASOLINA Y/O A.C.P.M.</v>
      </c>
      <c r="D236" s="979"/>
      <c r="E236" s="980"/>
      <c r="F236" s="117" t="str">
        <f t="shared" si="1"/>
        <v>GAL</v>
      </c>
      <c r="G236" s="118">
        <f t="shared" si="2"/>
        <v>9270</v>
      </c>
      <c r="H236" s="179">
        <f>+ROUNDUP(((1/H245)*(2.7/3.78))*1.05*1.05,1)*0.6</f>
        <v>0.96</v>
      </c>
      <c r="I236" s="98">
        <f t="shared" si="3"/>
        <v>8899.1999999999989</v>
      </c>
      <c r="J236" s="133"/>
    </row>
    <row r="237" spans="1:10" ht="13.5" thickBot="1" x14ac:dyDescent="0.25">
      <c r="C237" s="934" t="s">
        <v>18</v>
      </c>
      <c r="D237" s="935"/>
      <c r="E237" s="935"/>
      <c r="F237" s="935"/>
      <c r="G237" s="935"/>
      <c r="H237" s="935"/>
      <c r="I237" s="936"/>
      <c r="J237" s="96">
        <f>SUM(I231:I236)</f>
        <v>205885.45800000001</v>
      </c>
    </row>
    <row r="238" spans="1:10" ht="13.5" thickBot="1" x14ac:dyDescent="0.25">
      <c r="C238" s="5" t="s">
        <v>12</v>
      </c>
      <c r="D238" s="5"/>
      <c r="E238" s="2"/>
      <c r="F238" s="2"/>
      <c r="G238" s="2"/>
      <c r="H238" s="2"/>
      <c r="I238" s="2"/>
      <c r="J238" s="2"/>
    </row>
    <row r="239" spans="1:10" ht="32.25" thickBot="1" x14ac:dyDescent="0.25">
      <c r="C239" s="14" t="str">
        <f>+'[111]HOJA MODELO'!$A$21</f>
        <v>Descripción</v>
      </c>
      <c r="D239" s="119" t="s">
        <v>239</v>
      </c>
      <c r="E239" s="119" t="s">
        <v>25</v>
      </c>
      <c r="F239" s="14" t="s">
        <v>21</v>
      </c>
      <c r="G239" s="14" t="s">
        <v>26</v>
      </c>
      <c r="H239" s="14" t="s">
        <v>27</v>
      </c>
      <c r="I239" s="14" t="s">
        <v>8</v>
      </c>
      <c r="J239" s="1107"/>
    </row>
    <row r="240" spans="1:10" ht="21" x14ac:dyDescent="0.2">
      <c r="C240" s="137" t="s">
        <v>240</v>
      </c>
      <c r="D240" s="138">
        <f>+H232+H233+H235</f>
        <v>1.258</v>
      </c>
      <c r="E240" s="30"/>
      <c r="F240" s="29">
        <v>15</v>
      </c>
      <c r="G240" s="139"/>
      <c r="H240" s="140">
        <f>+Transporte!E10</f>
        <v>1550</v>
      </c>
      <c r="I240" s="141">
        <f>+H240*F240*D240</f>
        <v>29248.5</v>
      </c>
      <c r="J240" s="1108"/>
    </row>
    <row r="241" spans="1:10" ht="13.5" thickBot="1" x14ac:dyDescent="0.25">
      <c r="C241" s="22"/>
      <c r="D241" s="33"/>
      <c r="E241" s="28"/>
      <c r="F241" s="32"/>
      <c r="G241" s="21"/>
      <c r="H241" s="34"/>
      <c r="I241" s="27"/>
      <c r="J241" s="1128"/>
    </row>
    <row r="242" spans="1:10" ht="13.5" thickBot="1" x14ac:dyDescent="0.25">
      <c r="C242" s="934" t="s">
        <v>18</v>
      </c>
      <c r="D242" s="935"/>
      <c r="E242" s="935"/>
      <c r="F242" s="935"/>
      <c r="G242" s="935"/>
      <c r="H242" s="935"/>
      <c r="I242" s="936"/>
      <c r="J242" s="96">
        <f>SUM(I240:I241)</f>
        <v>29248.5</v>
      </c>
    </row>
    <row r="243" spans="1:10" ht="13.5" thickBot="1" x14ac:dyDescent="0.25">
      <c r="C243" s="5" t="s">
        <v>13</v>
      </c>
      <c r="D243" s="5"/>
      <c r="E243" s="2"/>
      <c r="F243" s="2"/>
      <c r="G243" s="2"/>
      <c r="H243" s="2"/>
      <c r="I243" s="2"/>
      <c r="J243" s="2"/>
    </row>
    <row r="244" spans="1:10" ht="13.5" thickBot="1" x14ac:dyDescent="0.25">
      <c r="C244" s="937" t="s">
        <v>14</v>
      </c>
      <c r="D244" s="938"/>
      <c r="E244" s="939"/>
      <c r="F244" s="14" t="s">
        <v>15</v>
      </c>
      <c r="G244" s="15" t="s">
        <v>9</v>
      </c>
      <c r="H244" s="15" t="s">
        <v>7</v>
      </c>
      <c r="I244" s="15" t="s">
        <v>8</v>
      </c>
      <c r="J244" s="1109"/>
    </row>
    <row r="245" spans="1:10" ht="13.5" thickBot="1" x14ac:dyDescent="0.25">
      <c r="A245" s="1">
        <v>3</v>
      </c>
      <c r="C245" s="943" t="str">
        <f>+VLOOKUP(A245,MO,2,FALSE)</f>
        <v>Oficial (Incl. Prestaciones)</v>
      </c>
      <c r="D245" s="944"/>
      <c r="E245" s="1112"/>
      <c r="F245" s="111">
        <f>+VLOOKUP(A245,MO,6,FALSE)</f>
        <v>15959.191195000003</v>
      </c>
      <c r="G245" s="112">
        <v>1</v>
      </c>
      <c r="H245" s="112">
        <v>0.52</v>
      </c>
      <c r="I245" s="113">
        <f>(F245*G245)/H245</f>
        <v>30690.752298076928</v>
      </c>
      <c r="J245" s="1110"/>
    </row>
    <row r="246" spans="1:10" ht="13.5" customHeight="1" thickBot="1" x14ac:dyDescent="0.25">
      <c r="A246" s="1">
        <v>1</v>
      </c>
      <c r="C246" s="943" t="str">
        <f>+VLOOKUP(A246,MO,2,FALSE)</f>
        <v>Ayudante (Incl. Prestaciones)</v>
      </c>
      <c r="D246" s="944"/>
      <c r="E246" s="1112"/>
      <c r="F246" s="111">
        <f>+VLOOKUP(A246,MO,6,FALSE)</f>
        <v>9119.8083333333307</v>
      </c>
      <c r="G246" s="112">
        <v>5</v>
      </c>
      <c r="H246" s="112">
        <v>0.52</v>
      </c>
      <c r="I246" s="113">
        <f>(F246*G246)/H246</f>
        <v>87690.46474358972</v>
      </c>
      <c r="J246" s="1111"/>
    </row>
    <row r="247" spans="1:10" ht="13.5" thickBot="1" x14ac:dyDescent="0.25">
      <c r="C247" s="934" t="s">
        <v>18</v>
      </c>
      <c r="D247" s="935"/>
      <c r="E247" s="935"/>
      <c r="F247" s="935"/>
      <c r="G247" s="935"/>
      <c r="H247" s="935"/>
      <c r="I247" s="936"/>
      <c r="J247" s="96">
        <f>SUM(I245:I246)</f>
        <v>118381.21704166665</v>
      </c>
    </row>
    <row r="248" spans="1:10" ht="13.5" thickBot="1" x14ac:dyDescent="0.25">
      <c r="C248" s="2"/>
      <c r="D248" s="2"/>
      <c r="E248" s="2"/>
      <c r="F248" s="2"/>
      <c r="G248" s="2"/>
      <c r="H248" s="2"/>
      <c r="I248" s="7"/>
      <c r="J248" s="2"/>
    </row>
    <row r="249" spans="1:10" ht="13.5" thickBot="1" x14ac:dyDescent="0.25">
      <c r="C249" s="934" t="s">
        <v>24</v>
      </c>
      <c r="D249" s="935"/>
      <c r="E249" s="935"/>
      <c r="F249" s="935"/>
      <c r="G249" s="935"/>
      <c r="H249" s="935"/>
      <c r="I249" s="936"/>
      <c r="J249" s="35">
        <f>ROUND(J228+J237+J242+J247,0)</f>
        <v>382685</v>
      </c>
    </row>
    <row r="252" spans="1:10" ht="13.5" thickBot="1" x14ac:dyDescent="0.25"/>
    <row r="253" spans="1:10" ht="15.75" thickBot="1" x14ac:dyDescent="0.25">
      <c r="C253" s="1118" t="s">
        <v>29</v>
      </c>
      <c r="D253" s="1119"/>
      <c r="E253" s="1119"/>
      <c r="F253" s="1119"/>
      <c r="G253" s="1119"/>
      <c r="H253" s="1119"/>
      <c r="I253" s="1119"/>
      <c r="J253" s="1120"/>
    </row>
    <row r="254" spans="1:10" ht="15.75" thickBot="1" x14ac:dyDescent="0.25">
      <c r="C254" s="590"/>
      <c r="D254" s="590"/>
      <c r="E254" s="590"/>
      <c r="F254" s="590"/>
      <c r="G254" s="590"/>
      <c r="H254" s="590"/>
      <c r="I254" s="590"/>
      <c r="J254" s="590"/>
    </row>
    <row r="255" spans="1:10" ht="13.5" thickBot="1" x14ac:dyDescent="0.25">
      <c r="C255" s="1121"/>
      <c r="D255" s="1121"/>
      <c r="E255" s="1121"/>
      <c r="F255" s="1121"/>
      <c r="G255" s="1122"/>
      <c r="H255" s="1122"/>
      <c r="I255" s="1122"/>
      <c r="J255" s="1122"/>
    </row>
    <row r="256" spans="1:10" ht="24.75" customHeight="1" x14ac:dyDescent="0.2">
      <c r="C256" s="985" t="str">
        <f>+'Ingeniero y obra'!B5</f>
        <v>"REALIZAR OBRAS DE MANTENIMIENTO A LAS SEDES DONDE FUNCIONA LA DIRECCION REGIONAL Y DEL CENTRO DE LA INDUSTRIA, LA EMPRESA Y LOS SERVICIOS DEL SENA REGIONAL HUILA "</v>
      </c>
      <c r="D256" s="953"/>
      <c r="E256" s="953"/>
      <c r="F256" s="954"/>
      <c r="G256" s="104" t="s">
        <v>32</v>
      </c>
      <c r="H256" s="953" t="s">
        <v>303</v>
      </c>
      <c r="I256" s="953"/>
      <c r="J256" s="954"/>
    </row>
    <row r="257" spans="1:10" ht="27.75" customHeight="1" thickBot="1" x14ac:dyDescent="0.25">
      <c r="C257" s="986"/>
      <c r="D257" s="955"/>
      <c r="E257" s="955"/>
      <c r="F257" s="956"/>
      <c r="G257" s="184" t="s">
        <v>302</v>
      </c>
      <c r="H257" s="955"/>
      <c r="I257" s="955"/>
      <c r="J257" s="956"/>
    </row>
    <row r="258" spans="1:10" ht="13.5" thickBot="1" x14ac:dyDescent="0.25">
      <c r="C258" s="3"/>
      <c r="D258" s="3"/>
      <c r="E258" s="3"/>
      <c r="F258" s="3"/>
      <c r="G258" s="3"/>
      <c r="H258" s="3"/>
      <c r="I258" s="3"/>
      <c r="J258" s="3"/>
    </row>
    <row r="259" spans="1:10" ht="13.5" thickBot="1" x14ac:dyDescent="0.25">
      <c r="C259" s="4"/>
      <c r="D259" s="4"/>
      <c r="E259" s="2"/>
      <c r="G259" s="12" t="s">
        <v>17</v>
      </c>
      <c r="H259" s="13" t="s">
        <v>53</v>
      </c>
      <c r="I259" s="11"/>
      <c r="J259" s="11"/>
    </row>
    <row r="260" spans="1:10" ht="13.5" thickBot="1" x14ac:dyDescent="0.25">
      <c r="C260" s="5" t="s">
        <v>4</v>
      </c>
      <c r="D260" s="5"/>
      <c r="E260" s="2"/>
      <c r="F260" s="2"/>
      <c r="G260" s="2"/>
      <c r="H260" s="2"/>
      <c r="I260" s="2"/>
      <c r="J260" s="2"/>
    </row>
    <row r="261" spans="1:10" ht="13.5" thickBot="1" x14ac:dyDescent="0.25">
      <c r="A261" s="16"/>
      <c r="B261" s="16"/>
      <c r="C261" s="957" t="s">
        <v>5</v>
      </c>
      <c r="D261" s="958"/>
      <c r="E261" s="958"/>
      <c r="F261" s="959"/>
      <c r="G261" s="15" t="s">
        <v>6</v>
      </c>
      <c r="H261" s="15" t="s">
        <v>7</v>
      </c>
      <c r="I261" s="37" t="s">
        <v>8</v>
      </c>
      <c r="J261" s="1116"/>
    </row>
    <row r="262" spans="1:10" x14ac:dyDescent="0.2">
      <c r="A262" s="120">
        <v>1.1599999999999999</v>
      </c>
      <c r="B262" s="120"/>
      <c r="C262" s="1125" t="str">
        <f>+ VLOOKUP(A262,MAQYEQUIP,2,FALSE)</f>
        <v xml:space="preserve">MEZCLADORA DE CONCRETO 9 P3. </v>
      </c>
      <c r="D262" s="1126"/>
      <c r="E262" s="1126"/>
      <c r="F262" s="1126"/>
      <c r="G262" s="116">
        <f>+VLOOKUP(A262,MAQYEQUIP,5,FALSE)</f>
        <v>9012.5</v>
      </c>
      <c r="H262" s="17">
        <f>+H282</f>
        <v>0.4</v>
      </c>
      <c r="I262" s="134">
        <f>G262/H262</f>
        <v>22531.25</v>
      </c>
      <c r="J262" s="1123"/>
    </row>
    <row r="263" spans="1:10" x14ac:dyDescent="0.2">
      <c r="A263" s="95" t="s">
        <v>258</v>
      </c>
      <c r="B263" s="95"/>
      <c r="C263" s="1114" t="str">
        <f>+ VLOOKUP(A263,MAQYEQUIP,2,FALSE)</f>
        <v>HERRAMIENTA MENOR (10% MO)</v>
      </c>
      <c r="D263" s="1115"/>
      <c r="E263" s="1115"/>
      <c r="F263" s="1115"/>
      <c r="G263" s="131" t="str">
        <f>+VLOOKUP(A263,MAQYEQUIP,5,FALSE)</f>
        <v>Global</v>
      </c>
      <c r="H263" s="20">
        <v>0.1</v>
      </c>
      <c r="I263" s="135">
        <f>+H263*J284</f>
        <v>15389.558215416666</v>
      </c>
      <c r="J263" s="1123"/>
    </row>
    <row r="264" spans="1:10" x14ac:dyDescent="0.2">
      <c r="A264" s="95"/>
      <c r="B264" s="95"/>
      <c r="C264" s="1114"/>
      <c r="D264" s="1115"/>
      <c r="E264" s="1115"/>
      <c r="F264" s="1115"/>
      <c r="G264" s="131"/>
      <c r="H264" s="20"/>
      <c r="I264" s="135"/>
      <c r="J264" s="1123"/>
    </row>
    <row r="265" spans="1:10" ht="13.5" thickBot="1" x14ac:dyDescent="0.25">
      <c r="A265" s="95"/>
      <c r="B265" s="95"/>
      <c r="C265" s="969"/>
      <c r="D265" s="970"/>
      <c r="E265" s="970"/>
      <c r="F265" s="971"/>
      <c r="G265" s="9"/>
      <c r="H265" s="10"/>
      <c r="I265" s="136"/>
      <c r="J265" s="1124"/>
    </row>
    <row r="266" spans="1:10" ht="13.5" thickBot="1" x14ac:dyDescent="0.25">
      <c r="A266" s="95"/>
      <c r="B266" s="95"/>
      <c r="C266" s="934" t="s">
        <v>18</v>
      </c>
      <c r="D266" s="935"/>
      <c r="E266" s="935"/>
      <c r="F266" s="935"/>
      <c r="G266" s="935"/>
      <c r="H266" s="935"/>
      <c r="I266" s="936"/>
      <c r="J266" s="96">
        <f>SUM(I262:I265)</f>
        <v>37920.808215416662</v>
      </c>
    </row>
    <row r="267" spans="1:10" ht="13.5" thickBot="1" x14ac:dyDescent="0.25">
      <c r="A267" s="95"/>
      <c r="B267" s="95"/>
      <c r="C267" s="5" t="s">
        <v>16</v>
      </c>
      <c r="D267" s="5"/>
      <c r="E267" s="2"/>
      <c r="F267" s="2"/>
      <c r="G267" s="2"/>
      <c r="H267" s="2"/>
      <c r="I267" s="2"/>
      <c r="J267" s="2"/>
    </row>
    <row r="268" spans="1:10" ht="21.75" thickBot="1" x14ac:dyDescent="0.25">
      <c r="A268" s="54"/>
      <c r="B268" s="54"/>
      <c r="C268" s="957" t="s">
        <v>5</v>
      </c>
      <c r="D268" s="958"/>
      <c r="E268" s="959"/>
      <c r="F268" s="14" t="s">
        <v>9</v>
      </c>
      <c r="G268" s="14" t="s">
        <v>10</v>
      </c>
      <c r="H268" s="14" t="s">
        <v>297</v>
      </c>
      <c r="I268" s="37" t="s">
        <v>8</v>
      </c>
      <c r="J268" s="1116"/>
    </row>
    <row r="269" spans="1:10" x14ac:dyDescent="0.2">
      <c r="A269" s="95">
        <v>2.12</v>
      </c>
      <c r="B269" s="95"/>
      <c r="C269" s="978" t="str">
        <f>+VLOOKUP(A269,MATERIALES,2,FALSE)</f>
        <v>CEMENTO GRIS (PUESTO EN OBRA)</v>
      </c>
      <c r="D269" s="979"/>
      <c r="E269" s="980"/>
      <c r="F269" s="8" t="str">
        <f>+VLOOKUP(A269,MATERIALES,3,FALSE)</f>
        <v>KG</v>
      </c>
      <c r="G269" s="116">
        <f>+VLOOKUP(A269,MATERIALES,4,FALSE)</f>
        <v>560</v>
      </c>
      <c r="H269" s="18">
        <f>8.4*50</f>
        <v>420</v>
      </c>
      <c r="I269" s="97">
        <f>+H269*G269</f>
        <v>235200</v>
      </c>
      <c r="J269" s="1117"/>
    </row>
    <row r="270" spans="1:10" x14ac:dyDescent="0.2">
      <c r="A270" s="108">
        <v>2.1</v>
      </c>
      <c r="B270" s="108"/>
      <c r="C270" s="978" t="str">
        <f>+VLOOKUP(A270,MATERIALES,2,FALSE)</f>
        <v>ARENA</v>
      </c>
      <c r="D270" s="979"/>
      <c r="E270" s="980"/>
      <c r="F270" s="6" t="str">
        <f>+VLOOKUP(A270,MATERIALES,3,FALSE)</f>
        <v>M3</v>
      </c>
      <c r="G270" s="123">
        <f>+VLOOKUP(A270,MATERIALES,4,FALSE)</f>
        <v>61491</v>
      </c>
      <c r="H270" s="109">
        <v>0.67</v>
      </c>
      <c r="I270" s="110">
        <f>+H270*G270</f>
        <v>41198.97</v>
      </c>
      <c r="J270" s="1117"/>
    </row>
    <row r="271" spans="1:10" x14ac:dyDescent="0.2">
      <c r="A271" s="95" t="s">
        <v>253</v>
      </c>
      <c r="B271" s="95"/>
      <c r="C271" s="978" t="str">
        <f>+VLOOKUP(A271,MATERIALES,2,FALSE)</f>
        <v>GRAVILLA</v>
      </c>
      <c r="D271" s="979"/>
      <c r="E271" s="980"/>
      <c r="F271" s="6" t="str">
        <f>+VLOOKUP(A271,MATERIALES,3,FALSE)</f>
        <v>M3</v>
      </c>
      <c r="G271" s="123">
        <f>+VLOOKUP(A271,MATERIALES,4,FALSE)</f>
        <v>77250</v>
      </c>
      <c r="H271" s="109">
        <v>0.67</v>
      </c>
      <c r="I271" s="98">
        <f>+H271*G271</f>
        <v>51757.5</v>
      </c>
      <c r="J271" s="1117"/>
    </row>
    <row r="272" spans="1:10" x14ac:dyDescent="0.2">
      <c r="A272" s="95">
        <v>7.4</v>
      </c>
      <c r="B272" s="95"/>
      <c r="C272" s="978" t="str">
        <f>+VLOOKUP(A272,MATERIALES,2,FALSE)</f>
        <v>AGUA</v>
      </c>
      <c r="D272" s="979"/>
      <c r="E272" s="980"/>
      <c r="F272" s="117" t="str">
        <f>+VLOOKUP(A272,MATERIALES,3,FALSE)</f>
        <v>LT</v>
      </c>
      <c r="G272" s="118">
        <f>+VLOOKUP(A272,MATERIALES,4,FALSE)</f>
        <v>38</v>
      </c>
      <c r="H272" s="25">
        <v>200</v>
      </c>
      <c r="I272" s="98">
        <f>+H272*G272</f>
        <v>7600</v>
      </c>
      <c r="J272" s="1117"/>
    </row>
    <row r="273" spans="1:10" ht="13.5" thickBot="1" x14ac:dyDescent="0.25">
      <c r="A273" s="95" t="s">
        <v>254</v>
      </c>
      <c r="B273" s="95"/>
      <c r="C273" s="978" t="str">
        <f>+VLOOKUP(A273,MATERIALES,2,FALSE)</f>
        <v>GASOLINA Y/O A.C.P.M.</v>
      </c>
      <c r="D273" s="979"/>
      <c r="E273" s="980"/>
      <c r="F273" s="117" t="str">
        <f>+VLOOKUP(A273,MATERIALES,3,FALSE)</f>
        <v>GAL</v>
      </c>
      <c r="G273" s="118">
        <f>+VLOOKUP(A273,MATERIALES,4,FALSE)</f>
        <v>9270</v>
      </c>
      <c r="H273" s="179">
        <f>+ROUNDUP(((1/H282)*(2.7/3.78))*1.05*1.05,1)</f>
        <v>2</v>
      </c>
      <c r="I273" s="98">
        <f>+H273*G273</f>
        <v>18540</v>
      </c>
      <c r="J273" s="133"/>
    </row>
    <row r="274" spans="1:10" ht="13.5" thickBot="1" x14ac:dyDescent="0.25">
      <c r="A274" s="95"/>
      <c r="B274" s="95"/>
      <c r="C274" s="934" t="s">
        <v>18</v>
      </c>
      <c r="D274" s="935"/>
      <c r="E274" s="935"/>
      <c r="F274" s="935"/>
      <c r="G274" s="935"/>
      <c r="H274" s="935"/>
      <c r="I274" s="936"/>
      <c r="J274" s="96">
        <f>SUM(I269:I273)</f>
        <v>354296.47</v>
      </c>
    </row>
    <row r="275" spans="1:10" ht="13.5" thickBot="1" x14ac:dyDescent="0.25">
      <c r="A275" s="95"/>
      <c r="B275" s="95"/>
      <c r="C275" s="5" t="s">
        <v>12</v>
      </c>
      <c r="D275" s="5"/>
      <c r="E275" s="2"/>
      <c r="F275" s="2"/>
      <c r="G275" s="2"/>
      <c r="H275" s="2"/>
      <c r="I275" s="2"/>
      <c r="J275" s="2"/>
    </row>
    <row r="276" spans="1:10" ht="32.25" thickBot="1" x14ac:dyDescent="0.25">
      <c r="A276" s="54"/>
      <c r="B276" s="54"/>
      <c r="C276" s="14" t="str">
        <f>+'[111]HOJA MODELO'!$A$21</f>
        <v>Descripción</v>
      </c>
      <c r="D276" s="119" t="s">
        <v>239</v>
      </c>
      <c r="E276" s="119" t="s">
        <v>25</v>
      </c>
      <c r="F276" s="14" t="s">
        <v>21</v>
      </c>
      <c r="G276" s="14" t="s">
        <v>26</v>
      </c>
      <c r="H276" s="14" t="s">
        <v>27</v>
      </c>
      <c r="I276" s="14" t="s">
        <v>8</v>
      </c>
      <c r="J276" s="1107"/>
    </row>
    <row r="277" spans="1:10" ht="21" x14ac:dyDescent="0.2">
      <c r="A277" s="95"/>
      <c r="B277" s="95"/>
      <c r="C277" s="137" t="s">
        <v>240</v>
      </c>
      <c r="D277" s="138">
        <f>+H270+H271</f>
        <v>1.34</v>
      </c>
      <c r="E277" s="30"/>
      <c r="F277" s="29">
        <v>15</v>
      </c>
      <c r="G277" s="139"/>
      <c r="H277" s="140">
        <f>+Transporte!E10</f>
        <v>1550</v>
      </c>
      <c r="I277" s="141">
        <f>+H277*F277*D277</f>
        <v>31155.000000000004</v>
      </c>
      <c r="J277" s="1108"/>
    </row>
    <row r="278" spans="1:10" ht="13.5" thickBot="1" x14ac:dyDescent="0.25">
      <c r="A278" s="95"/>
      <c r="B278" s="95"/>
      <c r="C278" s="142"/>
      <c r="D278" s="143"/>
      <c r="E278" s="144"/>
      <c r="F278" s="145"/>
      <c r="G278" s="31"/>
      <c r="H278" s="146"/>
      <c r="I278" s="147"/>
      <c r="J278" s="1108"/>
    </row>
    <row r="279" spans="1:10" ht="13.5" thickBot="1" x14ac:dyDescent="0.25">
      <c r="A279" s="95"/>
      <c r="B279" s="95"/>
      <c r="C279" s="934" t="s">
        <v>18</v>
      </c>
      <c r="D279" s="935"/>
      <c r="E279" s="935"/>
      <c r="F279" s="935"/>
      <c r="G279" s="935"/>
      <c r="H279" s="935"/>
      <c r="I279" s="936"/>
      <c r="J279" s="96">
        <f>SUM(I277:I278)</f>
        <v>31155.000000000004</v>
      </c>
    </row>
    <row r="280" spans="1:10" ht="13.5" thickBot="1" x14ac:dyDescent="0.25">
      <c r="A280" s="95"/>
      <c r="B280" s="95"/>
      <c r="C280" s="5" t="s">
        <v>13</v>
      </c>
      <c r="D280" s="5"/>
      <c r="E280" s="2"/>
      <c r="F280" s="2"/>
      <c r="G280" s="2"/>
      <c r="H280" s="2"/>
      <c r="I280" s="2"/>
      <c r="J280" s="2"/>
    </row>
    <row r="281" spans="1:10" ht="13.5" thickBot="1" x14ac:dyDescent="0.25">
      <c r="A281" s="95"/>
      <c r="B281" s="95"/>
      <c r="C281" s="937" t="s">
        <v>14</v>
      </c>
      <c r="D281" s="938"/>
      <c r="E281" s="939"/>
      <c r="F281" s="14" t="s">
        <v>15</v>
      </c>
      <c r="G281" s="15" t="s">
        <v>9</v>
      </c>
      <c r="H281" s="15" t="s">
        <v>7</v>
      </c>
      <c r="I281" s="15" t="s">
        <v>8</v>
      </c>
      <c r="J281" s="1109"/>
    </row>
    <row r="282" spans="1:10" x14ac:dyDescent="0.2">
      <c r="A282" s="95">
        <v>3</v>
      </c>
      <c r="B282" s="95"/>
      <c r="C282" s="943" t="str">
        <f>+VLOOKUP(A282,MO,2,FALSE)</f>
        <v>Oficial (Incl. Prestaciones)</v>
      </c>
      <c r="D282" s="944"/>
      <c r="E282" s="1112"/>
      <c r="F282" s="148">
        <f>+VLOOKUP(A282,MO,6,FALSE)</f>
        <v>15959.191195000003</v>
      </c>
      <c r="G282" s="149">
        <v>1</v>
      </c>
      <c r="H282" s="149">
        <v>0.4</v>
      </c>
      <c r="I282" s="150">
        <f>(F282*G282)/H282</f>
        <v>39897.977987500002</v>
      </c>
      <c r="J282" s="1110"/>
    </row>
    <row r="283" spans="1:10" ht="13.5" thickBot="1" x14ac:dyDescent="0.25">
      <c r="A283" s="95">
        <v>1</v>
      </c>
      <c r="B283" s="95"/>
      <c r="C283" s="946" t="str">
        <f>+VLOOKUP(A283,MO,2,FALSE)</f>
        <v>Ayudante (Incl. Prestaciones)</v>
      </c>
      <c r="D283" s="947"/>
      <c r="E283" s="1113"/>
      <c r="F283" s="151">
        <f>+VLOOKUP(A283,MO,6,FALSE)</f>
        <v>9119.8083333333307</v>
      </c>
      <c r="G283" s="152">
        <v>5</v>
      </c>
      <c r="H283" s="152">
        <v>0.4</v>
      </c>
      <c r="I283" s="153">
        <f>(F283*G283)/H283</f>
        <v>113997.60416666664</v>
      </c>
      <c r="J283" s="1111"/>
    </row>
    <row r="284" spans="1:10" ht="13.5" thickBot="1" x14ac:dyDescent="0.25">
      <c r="C284" s="934" t="s">
        <v>18</v>
      </c>
      <c r="D284" s="935"/>
      <c r="E284" s="935"/>
      <c r="F284" s="935"/>
      <c r="G284" s="935"/>
      <c r="H284" s="935"/>
      <c r="I284" s="936"/>
      <c r="J284" s="96">
        <f>SUM(I282:I283)</f>
        <v>153895.58215416665</v>
      </c>
    </row>
    <row r="285" spans="1:10" ht="13.5" thickBot="1" x14ac:dyDescent="0.25">
      <c r="C285" s="2"/>
      <c r="D285" s="2"/>
      <c r="E285" s="2"/>
      <c r="F285" s="2"/>
      <c r="G285" s="2"/>
      <c r="H285" s="2"/>
      <c r="I285" s="7"/>
      <c r="J285" s="2"/>
    </row>
    <row r="286" spans="1:10" ht="13.5" thickBot="1" x14ac:dyDescent="0.25">
      <c r="C286" s="934" t="s">
        <v>24</v>
      </c>
      <c r="D286" s="935"/>
      <c r="E286" s="935"/>
      <c r="F286" s="935"/>
      <c r="G286" s="935"/>
      <c r="H286" s="935"/>
      <c r="I286" s="936"/>
      <c r="J286" s="35">
        <f>ROUND(J266+J274+J279+J284,0)</f>
        <v>577268</v>
      </c>
    </row>
    <row r="288" spans="1:10" ht="13.5" thickBot="1" x14ac:dyDescent="0.25"/>
    <row r="289" spans="1:10" ht="15.75" thickBot="1" x14ac:dyDescent="0.25">
      <c r="C289" s="1118" t="s">
        <v>29</v>
      </c>
      <c r="D289" s="1119"/>
      <c r="E289" s="1119"/>
      <c r="F289" s="1119"/>
      <c r="G289" s="1119"/>
      <c r="H289" s="1119"/>
      <c r="I289" s="1119"/>
      <c r="J289" s="1120"/>
    </row>
    <row r="290" spans="1:10" ht="15.75" thickBot="1" x14ac:dyDescent="0.25">
      <c r="C290" s="590"/>
      <c r="D290" s="590"/>
      <c r="E290" s="590"/>
      <c r="F290" s="590"/>
      <c r="G290" s="590"/>
      <c r="H290" s="590"/>
      <c r="I290" s="590"/>
      <c r="J290" s="590"/>
    </row>
    <row r="291" spans="1:10" ht="13.5" thickBot="1" x14ac:dyDescent="0.25">
      <c r="C291" s="1121"/>
      <c r="D291" s="1121"/>
      <c r="E291" s="1121"/>
      <c r="F291" s="1121"/>
      <c r="G291" s="1122"/>
      <c r="H291" s="1122"/>
      <c r="I291" s="1122"/>
      <c r="J291" s="1122"/>
    </row>
    <row r="292" spans="1:10" x14ac:dyDescent="0.2">
      <c r="C292" s="985" t="str">
        <f>+'Ingeniero y obra'!$B$5</f>
        <v>"REALIZAR OBRAS DE MANTENIMIENTO A LAS SEDES DONDE FUNCIONA LA DIRECCION REGIONAL Y DEL CENTRO DE LA INDUSTRIA, LA EMPRESA Y LOS SERVICIOS DEL SENA REGIONAL HUILA "</v>
      </c>
      <c r="D292" s="953"/>
      <c r="E292" s="953"/>
      <c r="F292" s="954"/>
      <c r="G292" s="104" t="s">
        <v>32</v>
      </c>
      <c r="H292" s="953" t="s">
        <v>222</v>
      </c>
      <c r="I292" s="953"/>
      <c r="J292" s="954"/>
    </row>
    <row r="293" spans="1:10" ht="41.25" customHeight="1" thickBot="1" x14ac:dyDescent="0.25">
      <c r="C293" s="986"/>
      <c r="D293" s="955"/>
      <c r="E293" s="955"/>
      <c r="F293" s="956"/>
      <c r="G293" s="107"/>
      <c r="H293" s="955"/>
      <c r="I293" s="955"/>
      <c r="J293" s="956"/>
    </row>
    <row r="294" spans="1:10" ht="13.5" thickBot="1" x14ac:dyDescent="0.25">
      <c r="C294" s="3"/>
      <c r="D294" s="3"/>
      <c r="E294" s="3"/>
      <c r="F294" s="3"/>
      <c r="G294" s="3"/>
      <c r="H294" s="3"/>
      <c r="I294" s="3"/>
      <c r="J294" s="3"/>
    </row>
    <row r="295" spans="1:10" ht="13.5" thickBot="1" x14ac:dyDescent="0.25">
      <c r="C295" s="4"/>
      <c r="D295" s="4"/>
      <c r="E295" s="2"/>
      <c r="G295" s="12" t="s">
        <v>17</v>
      </c>
      <c r="H295" s="13" t="s">
        <v>53</v>
      </c>
      <c r="I295" s="11"/>
      <c r="J295" s="11"/>
    </row>
    <row r="296" spans="1:10" ht="13.5" thickBot="1" x14ac:dyDescent="0.25">
      <c r="C296" s="5" t="s">
        <v>4</v>
      </c>
      <c r="D296" s="5"/>
      <c r="E296" s="2"/>
      <c r="F296" s="2"/>
      <c r="G296" s="2"/>
      <c r="H296" s="2"/>
      <c r="I296" s="2"/>
      <c r="J296" s="2"/>
    </row>
    <row r="297" spans="1:10" ht="13.5" thickBot="1" x14ac:dyDescent="0.25">
      <c r="C297" s="957" t="s">
        <v>5</v>
      </c>
      <c r="D297" s="958"/>
      <c r="E297" s="958"/>
      <c r="F297" s="959"/>
      <c r="G297" s="15" t="s">
        <v>6</v>
      </c>
      <c r="H297" s="15" t="s">
        <v>7</v>
      </c>
      <c r="I297" s="37" t="s">
        <v>8</v>
      </c>
      <c r="J297" s="1116"/>
    </row>
    <row r="298" spans="1:10" ht="13.5" thickBot="1" x14ac:dyDescent="0.25">
      <c r="A298" s="1">
        <v>1.1599999999999999</v>
      </c>
      <c r="C298" s="963" t="str">
        <f>+ VLOOKUP(A298,MAQYEQUIP,2,FALSE)</f>
        <v xml:space="preserve">MEZCLADORA DE CONCRETO 9 P3. </v>
      </c>
      <c r="D298" s="964"/>
      <c r="E298" s="964"/>
      <c r="F298" s="965"/>
      <c r="G298" s="116">
        <f>+VLOOKUP(A298,MAQYEQUIP,5,FALSE)</f>
        <v>9012.5</v>
      </c>
      <c r="H298" s="17">
        <v>0.5</v>
      </c>
      <c r="I298" s="38">
        <f>G298*H298</f>
        <v>4506.25</v>
      </c>
      <c r="J298" s="1117"/>
    </row>
    <row r="299" spans="1:10" ht="13.5" thickBot="1" x14ac:dyDescent="0.25">
      <c r="A299" s="1">
        <v>1.1200000000000001</v>
      </c>
      <c r="C299" s="963" t="str">
        <f>+ VLOOKUP(A299,MAQYEQUIP,2,FALSE)</f>
        <v>HERRAMIENTA MENOR.</v>
      </c>
      <c r="D299" s="964"/>
      <c r="E299" s="964"/>
      <c r="F299" s="965"/>
      <c r="G299" s="116">
        <f>+VLOOKUP(A299,MAQYEQUIP,5,FALSE)</f>
        <v>2446.25</v>
      </c>
      <c r="H299" s="17">
        <v>0.3</v>
      </c>
      <c r="I299" s="38">
        <f>G299*H299</f>
        <v>733.875</v>
      </c>
      <c r="J299" s="1117"/>
    </row>
    <row r="300" spans="1:10" x14ac:dyDescent="0.2">
      <c r="C300" s="963"/>
      <c r="D300" s="964"/>
      <c r="E300" s="964"/>
      <c r="F300" s="965"/>
      <c r="G300" s="116"/>
      <c r="H300" s="17"/>
      <c r="I300" s="38"/>
      <c r="J300" s="1117"/>
    </row>
    <row r="301" spans="1:10" ht="13.5" thickBot="1" x14ac:dyDescent="0.25">
      <c r="C301" s="969"/>
      <c r="D301" s="970"/>
      <c r="E301" s="970"/>
      <c r="F301" s="971"/>
      <c r="G301" s="9"/>
      <c r="H301" s="10"/>
      <c r="I301" s="36"/>
      <c r="J301" s="1127"/>
    </row>
    <row r="302" spans="1:10" ht="13.5" thickBot="1" x14ac:dyDescent="0.25">
      <c r="C302" s="934" t="s">
        <v>18</v>
      </c>
      <c r="D302" s="935"/>
      <c r="E302" s="935"/>
      <c r="F302" s="935"/>
      <c r="G302" s="935"/>
      <c r="H302" s="935"/>
      <c r="I302" s="936"/>
      <c r="J302" s="96">
        <f>SUM(I298:I301)</f>
        <v>5240.125</v>
      </c>
    </row>
    <row r="303" spans="1:10" ht="13.5" thickBot="1" x14ac:dyDescent="0.25">
      <c r="C303" s="5" t="s">
        <v>16</v>
      </c>
      <c r="D303" s="5"/>
      <c r="E303" s="2"/>
      <c r="F303" s="2"/>
      <c r="G303" s="2"/>
      <c r="H303" s="2"/>
      <c r="I303" s="2"/>
      <c r="J303" s="2"/>
    </row>
    <row r="304" spans="1:10" ht="21.75" thickBot="1" x14ac:dyDescent="0.25">
      <c r="C304" s="957" t="s">
        <v>5</v>
      </c>
      <c r="D304" s="958"/>
      <c r="E304" s="959"/>
      <c r="F304" s="14" t="s">
        <v>9</v>
      </c>
      <c r="G304" s="14" t="s">
        <v>10</v>
      </c>
      <c r="H304" s="14" t="s">
        <v>11</v>
      </c>
      <c r="I304" s="37" t="s">
        <v>8</v>
      </c>
      <c r="J304" s="1116"/>
    </row>
    <row r="305" spans="1:10" x14ac:dyDescent="0.2">
      <c r="A305" s="1">
        <v>2.12</v>
      </c>
      <c r="C305" s="978" t="str">
        <f>+VLOOKUP(A305,MATERIALES,2,FALSE)</f>
        <v>CEMENTO GRIS (PUESTO EN OBRA)</v>
      </c>
      <c r="D305" s="979"/>
      <c r="E305" s="980"/>
      <c r="F305" s="8" t="str">
        <f>+VLOOKUP(A305,MATERIALES,3,FALSE)</f>
        <v>KG</v>
      </c>
      <c r="G305" s="116">
        <f>+VLOOKUP(A305,MATERIALES,4,FALSE)</f>
        <v>560</v>
      </c>
      <c r="H305" s="18">
        <v>260</v>
      </c>
      <c r="I305" s="97">
        <f>+H305*G305</f>
        <v>145600</v>
      </c>
      <c r="J305" s="1117"/>
    </row>
    <row r="306" spans="1:10" x14ac:dyDescent="0.2">
      <c r="A306" s="1">
        <v>7.4</v>
      </c>
      <c r="C306" s="978" t="str">
        <f>+VLOOKUP(A306,MATERIALES,2,FALSE)</f>
        <v>AGUA</v>
      </c>
      <c r="D306" s="979"/>
      <c r="E306" s="980"/>
      <c r="F306" s="6" t="str">
        <f>+VLOOKUP(A306,MATERIALES,3,FALSE)</f>
        <v>LT</v>
      </c>
      <c r="G306" s="123">
        <f>+VLOOKUP(A306,MATERIALES,4,FALSE)</f>
        <v>38</v>
      </c>
      <c r="H306" s="109">
        <v>150</v>
      </c>
      <c r="I306" s="110">
        <f>+H306*G306</f>
        <v>5700</v>
      </c>
      <c r="J306" s="1117"/>
    </row>
    <row r="307" spans="1:10" x14ac:dyDescent="0.2">
      <c r="A307" s="1">
        <v>2.4</v>
      </c>
      <c r="C307" s="978" t="str">
        <f>+VLOOKUP(A307,MATERIALES,2,FALSE)</f>
        <v>ARENA REBOQUE - FINA</v>
      </c>
      <c r="D307" s="979"/>
      <c r="E307" s="980"/>
      <c r="F307" s="6" t="str">
        <f>+VLOOKUP(A307,MATERIALES,3,FALSE)</f>
        <v>M3</v>
      </c>
      <c r="G307" s="123">
        <f>+VLOOKUP(A307,MATERIALES,5,FALSE)</f>
        <v>35000</v>
      </c>
      <c r="H307" s="109">
        <v>1.1499999999999999</v>
      </c>
      <c r="I307" s="98">
        <f>+H307*G307</f>
        <v>40250</v>
      </c>
      <c r="J307" s="1117"/>
    </row>
    <row r="308" spans="1:10" ht="13.5" thickBot="1" x14ac:dyDescent="0.25">
      <c r="C308" s="978"/>
      <c r="D308" s="979"/>
      <c r="E308" s="980"/>
      <c r="F308" s="117"/>
      <c r="G308" s="118"/>
      <c r="H308" s="25"/>
      <c r="I308" s="98"/>
      <c r="J308" s="1117"/>
    </row>
    <row r="309" spans="1:10" ht="13.5" thickBot="1" x14ac:dyDescent="0.25">
      <c r="C309" s="934" t="s">
        <v>18</v>
      </c>
      <c r="D309" s="935"/>
      <c r="E309" s="935"/>
      <c r="F309" s="935"/>
      <c r="G309" s="935"/>
      <c r="H309" s="935"/>
      <c r="I309" s="936"/>
      <c r="J309" s="96">
        <f>SUM(I305:I308)</f>
        <v>191550</v>
      </c>
    </row>
    <row r="310" spans="1:10" ht="13.5" thickBot="1" x14ac:dyDescent="0.25">
      <c r="C310" s="5" t="s">
        <v>12</v>
      </c>
      <c r="D310" s="5"/>
      <c r="E310" s="2"/>
      <c r="F310" s="2"/>
      <c r="G310" s="2"/>
      <c r="H310" s="2"/>
      <c r="I310" s="2"/>
      <c r="J310" s="2"/>
    </row>
    <row r="311" spans="1:10" ht="32.25" thickBot="1" x14ac:dyDescent="0.25">
      <c r="C311" s="14" t="str">
        <f>+'[111]HOJA MODELO'!$A$21</f>
        <v>Descripción</v>
      </c>
      <c r="D311" s="119" t="s">
        <v>28</v>
      </c>
      <c r="E311" s="119" t="s">
        <v>25</v>
      </c>
      <c r="F311" s="14" t="s">
        <v>21</v>
      </c>
      <c r="G311" s="14" t="s">
        <v>26</v>
      </c>
      <c r="H311" s="14" t="s">
        <v>27</v>
      </c>
      <c r="I311" s="14" t="s">
        <v>8</v>
      </c>
      <c r="J311" s="1107"/>
    </row>
    <row r="312" spans="1:10" x14ac:dyDescent="0.2">
      <c r="C312" s="26"/>
      <c r="D312" s="28"/>
      <c r="E312" s="30"/>
      <c r="F312" s="29"/>
      <c r="G312" s="31"/>
      <c r="H312" s="24"/>
      <c r="I312" s="27"/>
      <c r="J312" s="1108"/>
    </row>
    <row r="313" spans="1:10" ht="13.5" thickBot="1" x14ac:dyDescent="0.25">
      <c r="C313" s="22"/>
      <c r="D313" s="33"/>
      <c r="E313" s="28"/>
      <c r="F313" s="32"/>
      <c r="G313" s="21"/>
      <c r="H313" s="34"/>
      <c r="I313" s="27"/>
      <c r="J313" s="1128"/>
    </row>
    <row r="314" spans="1:10" ht="13.5" thickBot="1" x14ac:dyDescent="0.25">
      <c r="C314" s="934" t="s">
        <v>18</v>
      </c>
      <c r="D314" s="935"/>
      <c r="E314" s="935"/>
      <c r="F314" s="935"/>
      <c r="G314" s="935"/>
      <c r="H314" s="935"/>
      <c r="I314" s="936"/>
      <c r="J314" s="96">
        <f>SUM(I312:I313)</f>
        <v>0</v>
      </c>
    </row>
    <row r="315" spans="1:10" ht="13.5" thickBot="1" x14ac:dyDescent="0.25">
      <c r="C315" s="5" t="s">
        <v>13</v>
      </c>
      <c r="D315" s="5"/>
      <c r="E315" s="2"/>
      <c r="F315" s="2"/>
      <c r="G315" s="2"/>
      <c r="H315" s="2"/>
      <c r="I315" s="2"/>
      <c r="J315" s="2"/>
    </row>
    <row r="316" spans="1:10" ht="13.5" thickBot="1" x14ac:dyDescent="0.25">
      <c r="C316" s="937" t="s">
        <v>14</v>
      </c>
      <c r="D316" s="938"/>
      <c r="E316" s="939"/>
      <c r="F316" s="14" t="s">
        <v>15</v>
      </c>
      <c r="G316" s="15" t="s">
        <v>9</v>
      </c>
      <c r="H316" s="15" t="s">
        <v>11</v>
      </c>
      <c r="I316" s="15" t="s">
        <v>8</v>
      </c>
      <c r="J316" s="1109"/>
    </row>
    <row r="317" spans="1:10" ht="13.5" thickBot="1" x14ac:dyDescent="0.25">
      <c r="A317" s="1">
        <v>1</v>
      </c>
      <c r="C317" s="943" t="str">
        <f>+VLOOKUP(A317,MO,2,FALSE)</f>
        <v>Ayudante (Incl. Prestaciones)</v>
      </c>
      <c r="D317" s="944"/>
      <c r="E317" s="1112"/>
      <c r="F317" s="111">
        <f>+VLOOKUP(A317,MO,6,FALSE)</f>
        <v>9119.8083333333307</v>
      </c>
      <c r="G317" s="112">
        <v>2</v>
      </c>
      <c r="H317" s="112">
        <v>0.3</v>
      </c>
      <c r="I317" s="113">
        <f>(F317*G317)/H317</f>
        <v>60798.722222222204</v>
      </c>
      <c r="J317" s="1110"/>
    </row>
    <row r="318" spans="1:10" ht="13.5" thickBot="1" x14ac:dyDescent="0.25">
      <c r="A318" s="1">
        <v>2</v>
      </c>
      <c r="C318" s="943" t="str">
        <f>+VLOOKUP(A318,MO,2,FALSE)</f>
        <v>Ayudante Practico (Incl. Prestaciones)</v>
      </c>
      <c r="D318" s="944"/>
      <c r="E318" s="1112"/>
      <c r="F318" s="111">
        <f>+VLOOKUP(A318,MO,6,FALSE)</f>
        <v>12493.776390000001</v>
      </c>
      <c r="G318" s="112">
        <v>1</v>
      </c>
      <c r="H318" s="112">
        <v>0.3</v>
      </c>
      <c r="I318" s="113">
        <f>(F318*G318)/H318</f>
        <v>41645.921300000002</v>
      </c>
      <c r="J318" s="1111"/>
    </row>
    <row r="319" spans="1:10" ht="13.5" thickBot="1" x14ac:dyDescent="0.25">
      <c r="C319" s="934" t="s">
        <v>18</v>
      </c>
      <c r="D319" s="935"/>
      <c r="E319" s="935"/>
      <c r="F319" s="935"/>
      <c r="G319" s="935"/>
      <c r="H319" s="935"/>
      <c r="I319" s="936"/>
      <c r="J319" s="96">
        <f>SUM(I317:I318)</f>
        <v>102444.64352222221</v>
      </c>
    </row>
    <row r="320" spans="1:10" ht="13.5" thickBot="1" x14ac:dyDescent="0.25">
      <c r="C320" s="2"/>
      <c r="D320" s="2"/>
      <c r="E320" s="2"/>
      <c r="F320" s="2"/>
      <c r="G320" s="2"/>
      <c r="H320" s="2"/>
      <c r="I320" s="7"/>
      <c r="J320" s="2"/>
    </row>
    <row r="321" spans="1:10" ht="13.5" thickBot="1" x14ac:dyDescent="0.25">
      <c r="C321" s="934" t="s">
        <v>24</v>
      </c>
      <c r="D321" s="935"/>
      <c r="E321" s="935"/>
      <c r="F321" s="935"/>
      <c r="G321" s="935"/>
      <c r="H321" s="935"/>
      <c r="I321" s="936"/>
      <c r="J321" s="35">
        <f>ROUND(J302+J309+J314+J319,0)</f>
        <v>299235</v>
      </c>
    </row>
    <row r="323" spans="1:10" ht="13.5" thickBot="1" x14ac:dyDescent="0.25"/>
    <row r="324" spans="1:10" ht="15.75" thickBot="1" x14ac:dyDescent="0.25">
      <c r="C324" s="1118" t="s">
        <v>29</v>
      </c>
      <c r="D324" s="1119"/>
      <c r="E324" s="1119"/>
      <c r="F324" s="1119"/>
      <c r="G324" s="1119"/>
      <c r="H324" s="1119"/>
      <c r="I324" s="1119"/>
      <c r="J324" s="1120"/>
    </row>
    <row r="325" spans="1:10" ht="13.5" thickBot="1" x14ac:dyDescent="0.25">
      <c r="C325" s="1121"/>
      <c r="D325" s="1121"/>
      <c r="E325" s="1121"/>
      <c r="F325" s="1121"/>
      <c r="G325" s="1121"/>
      <c r="H325" s="1121"/>
      <c r="I325" s="1121"/>
      <c r="J325" s="1121"/>
    </row>
    <row r="326" spans="1:10" ht="12.75" customHeight="1" x14ac:dyDescent="0.2">
      <c r="C326" s="985" t="str">
        <f>+'Ingeniero y obra'!$B$5</f>
        <v>"REALIZAR OBRAS DE MANTENIMIENTO A LAS SEDES DONDE FUNCIONA LA DIRECCION REGIONAL Y DEL CENTRO DE LA INDUSTRIA, LA EMPRESA Y LOS SERVICIOS DEL SENA REGIONAL HUILA "</v>
      </c>
      <c r="D326" s="953"/>
      <c r="E326" s="953"/>
      <c r="F326" s="954"/>
      <c r="G326" s="104" t="s">
        <v>32</v>
      </c>
      <c r="H326" s="953" t="s">
        <v>223</v>
      </c>
      <c r="I326" s="953"/>
      <c r="J326" s="954"/>
    </row>
    <row r="327" spans="1:10" ht="36.75" customHeight="1" thickBot="1" x14ac:dyDescent="0.25">
      <c r="C327" s="986"/>
      <c r="D327" s="955"/>
      <c r="E327" s="955"/>
      <c r="F327" s="956"/>
      <c r="G327" s="107"/>
      <c r="H327" s="955"/>
      <c r="I327" s="955"/>
      <c r="J327" s="956"/>
    </row>
    <row r="328" spans="1:10" ht="13.5" thickBot="1" x14ac:dyDescent="0.25">
      <c r="C328" s="3"/>
      <c r="D328" s="3"/>
      <c r="E328" s="3"/>
      <c r="F328" s="3"/>
      <c r="G328" s="3"/>
      <c r="H328" s="3"/>
      <c r="I328" s="3"/>
      <c r="J328" s="3"/>
    </row>
    <row r="329" spans="1:10" ht="13.5" thickBot="1" x14ac:dyDescent="0.25">
      <c r="C329" s="4"/>
      <c r="D329" s="4"/>
      <c r="E329" s="2"/>
      <c r="G329" s="12" t="s">
        <v>17</v>
      </c>
      <c r="H329" s="13" t="s">
        <v>53</v>
      </c>
      <c r="I329" s="11"/>
      <c r="J329" s="11"/>
    </row>
    <row r="330" spans="1:10" ht="13.5" thickBot="1" x14ac:dyDescent="0.25">
      <c r="C330" s="5" t="s">
        <v>4</v>
      </c>
      <c r="D330" s="5"/>
      <c r="E330" s="2"/>
      <c r="F330" s="2"/>
      <c r="G330" s="2"/>
      <c r="H330" s="2"/>
      <c r="I330" s="2"/>
      <c r="J330" s="2"/>
    </row>
    <row r="331" spans="1:10" ht="13.5" thickBot="1" x14ac:dyDescent="0.25">
      <c r="C331" s="957" t="s">
        <v>5</v>
      </c>
      <c r="D331" s="958"/>
      <c r="E331" s="958"/>
      <c r="F331" s="959"/>
      <c r="G331" s="15" t="s">
        <v>6</v>
      </c>
      <c r="H331" s="15" t="s">
        <v>7</v>
      </c>
      <c r="I331" s="37" t="s">
        <v>8</v>
      </c>
      <c r="J331" s="1116"/>
    </row>
    <row r="332" spans="1:10" x14ac:dyDescent="0.2">
      <c r="A332" s="1">
        <v>1.1599999999999999</v>
      </c>
      <c r="C332" s="1134" t="str">
        <f>+ VLOOKUP(A332,MAQYEQUIP,2,FALSE)</f>
        <v xml:space="preserve">MEZCLADORA DE CONCRETO 9 P3. </v>
      </c>
      <c r="D332" s="1135"/>
      <c r="E332" s="1135"/>
      <c r="F332" s="1136"/>
      <c r="G332" s="121">
        <f>+VLOOKUP(A332,MAQYEQUIP,5,FALSE)</f>
        <v>9012.5</v>
      </c>
      <c r="H332" s="122">
        <v>1.2</v>
      </c>
      <c r="I332" s="38">
        <f>G332/H332</f>
        <v>7510.416666666667</v>
      </c>
      <c r="J332" s="1117"/>
    </row>
    <row r="333" spans="1:10" x14ac:dyDescent="0.2">
      <c r="C333" s="1115" t="s">
        <v>216</v>
      </c>
      <c r="D333" s="1115"/>
      <c r="E333" s="1115"/>
      <c r="F333" s="1115"/>
      <c r="G333" s="125" t="s">
        <v>22</v>
      </c>
      <c r="H333" s="20"/>
      <c r="I333" s="23">
        <v>2000</v>
      </c>
      <c r="J333" s="1117"/>
    </row>
    <row r="334" spans="1:10" x14ac:dyDescent="0.2">
      <c r="C334" s="1115"/>
      <c r="D334" s="1115"/>
      <c r="E334" s="1115"/>
      <c r="F334" s="1115"/>
      <c r="G334" s="123"/>
      <c r="H334" s="20"/>
      <c r="I334" s="23"/>
      <c r="J334" s="1117"/>
    </row>
    <row r="335" spans="1:10" ht="13.5" thickBot="1" x14ac:dyDescent="0.25">
      <c r="C335" s="969"/>
      <c r="D335" s="970"/>
      <c r="E335" s="970"/>
      <c r="F335" s="971"/>
      <c r="G335" s="9"/>
      <c r="H335" s="10"/>
      <c r="I335" s="36"/>
      <c r="J335" s="1127"/>
    </row>
    <row r="336" spans="1:10" ht="13.5" thickBot="1" x14ac:dyDescent="0.25">
      <c r="C336" s="934" t="s">
        <v>18</v>
      </c>
      <c r="D336" s="935"/>
      <c r="E336" s="935"/>
      <c r="F336" s="935"/>
      <c r="G336" s="935"/>
      <c r="H336" s="935"/>
      <c r="I336" s="936"/>
      <c r="J336" s="96">
        <f>SUM(I332:I335)</f>
        <v>9510.4166666666679</v>
      </c>
    </row>
    <row r="337" spans="1:10" ht="13.5" thickBot="1" x14ac:dyDescent="0.25">
      <c r="C337" s="5" t="s">
        <v>16</v>
      </c>
      <c r="D337" s="5"/>
      <c r="E337" s="2"/>
      <c r="F337" s="2"/>
      <c r="G337" s="2"/>
      <c r="H337" s="2"/>
      <c r="I337" s="2"/>
      <c r="J337" s="2"/>
    </row>
    <row r="338" spans="1:10" ht="21.75" thickBot="1" x14ac:dyDescent="0.25">
      <c r="C338" s="957" t="s">
        <v>5</v>
      </c>
      <c r="D338" s="958"/>
      <c r="E338" s="959"/>
      <c r="F338" s="14" t="s">
        <v>9</v>
      </c>
      <c r="G338" s="14" t="s">
        <v>10</v>
      </c>
      <c r="H338" s="14" t="s">
        <v>11</v>
      </c>
      <c r="I338" s="37" t="s">
        <v>8</v>
      </c>
      <c r="J338" s="1116"/>
    </row>
    <row r="339" spans="1:10" x14ac:dyDescent="0.2">
      <c r="A339" s="1">
        <v>2.12</v>
      </c>
      <c r="C339" s="978" t="str">
        <f>+VLOOKUP(A339,MATERIALES,2,FALSE)</f>
        <v>CEMENTO GRIS (PUESTO EN OBRA)</v>
      </c>
      <c r="D339" s="979"/>
      <c r="E339" s="980"/>
      <c r="F339" s="8" t="str">
        <f>+VLOOKUP(A339,MATERIALES,3,FALSE)</f>
        <v>KG</v>
      </c>
      <c r="G339" s="116">
        <f>+VLOOKUP(A339,MATERIALES,4,FALSE)</f>
        <v>560</v>
      </c>
      <c r="H339" s="18">
        <v>450</v>
      </c>
      <c r="I339" s="97">
        <f>+H339*G339</f>
        <v>252000</v>
      </c>
      <c r="J339" s="1117"/>
    </row>
    <row r="340" spans="1:10" x14ac:dyDescent="0.2">
      <c r="A340" s="1">
        <v>2.4</v>
      </c>
      <c r="C340" s="978" t="str">
        <f>+VLOOKUP(A340,MATERIALES,2,FALSE)</f>
        <v>ARENA REBOQUE - FINA</v>
      </c>
      <c r="D340" s="979"/>
      <c r="E340" s="980"/>
      <c r="F340" s="6" t="str">
        <f>+VLOOKUP(A340,MATERIALES,3,FALSE)</f>
        <v>M3</v>
      </c>
      <c r="G340" s="123">
        <f>+VLOOKUP(A340,MATERIALES,5,FALSE)</f>
        <v>35000</v>
      </c>
      <c r="H340" s="109">
        <v>1.08</v>
      </c>
      <c r="I340" s="110">
        <f>+H340*G340</f>
        <v>37800</v>
      </c>
      <c r="J340" s="1117"/>
    </row>
    <row r="341" spans="1:10" x14ac:dyDescent="0.2">
      <c r="A341" s="1">
        <v>7.4</v>
      </c>
      <c r="C341" s="978" t="str">
        <f>+VLOOKUP(A341,MATERIALES,2,FALSE)</f>
        <v>AGUA</v>
      </c>
      <c r="D341" s="979"/>
      <c r="E341" s="980"/>
      <c r="F341" s="6" t="str">
        <f>+VLOOKUP(A341,MATERIALES,3,FALSE)</f>
        <v>LT</v>
      </c>
      <c r="G341" s="123">
        <f>+VLOOKUP(A341,MATERIALES,4,FALSE)</f>
        <v>38</v>
      </c>
      <c r="H341" s="109">
        <v>260</v>
      </c>
      <c r="I341" s="98">
        <f>+H341*G341</f>
        <v>9880</v>
      </c>
      <c r="J341" s="1117"/>
    </row>
    <row r="342" spans="1:10" ht="13.5" thickBot="1" x14ac:dyDescent="0.25">
      <c r="C342" s="978"/>
      <c r="D342" s="979"/>
      <c r="E342" s="980"/>
      <c r="F342" s="117"/>
      <c r="G342" s="118"/>
      <c r="H342" s="25"/>
      <c r="I342" s="98"/>
      <c r="J342" s="1117"/>
    </row>
    <row r="343" spans="1:10" ht="13.5" thickBot="1" x14ac:dyDescent="0.25">
      <c r="C343" s="934" t="s">
        <v>18</v>
      </c>
      <c r="D343" s="935"/>
      <c r="E343" s="935"/>
      <c r="F343" s="935"/>
      <c r="G343" s="935"/>
      <c r="H343" s="935"/>
      <c r="I343" s="936"/>
      <c r="J343" s="96">
        <f>SUM(I339:I342)</f>
        <v>299680</v>
      </c>
    </row>
    <row r="344" spans="1:10" ht="13.5" thickBot="1" x14ac:dyDescent="0.25">
      <c r="C344" s="5" t="s">
        <v>12</v>
      </c>
      <c r="D344" s="5"/>
      <c r="E344" s="2"/>
      <c r="F344" s="2"/>
      <c r="G344" s="2"/>
      <c r="H344" s="2"/>
      <c r="I344" s="2"/>
      <c r="J344" s="2"/>
    </row>
    <row r="345" spans="1:10" ht="32.25" thickBot="1" x14ac:dyDescent="0.25">
      <c r="C345" s="14" t="str">
        <f>+'[111]HOJA MODELO'!$A$21</f>
        <v>Descripción</v>
      </c>
      <c r="D345" s="119" t="s">
        <v>28</v>
      </c>
      <c r="E345" s="119" t="s">
        <v>25</v>
      </c>
      <c r="F345" s="14" t="s">
        <v>21</v>
      </c>
      <c r="G345" s="14" t="s">
        <v>26</v>
      </c>
      <c r="H345" s="14" t="s">
        <v>27</v>
      </c>
      <c r="I345" s="14" t="s">
        <v>8</v>
      </c>
      <c r="J345" s="1107"/>
    </row>
    <row r="346" spans="1:10" ht="21" x14ac:dyDescent="0.2">
      <c r="C346" s="26" t="s">
        <v>220</v>
      </c>
      <c r="D346" s="28"/>
      <c r="E346" s="30"/>
      <c r="F346" s="29"/>
      <c r="G346" s="31"/>
      <c r="H346" s="24" t="s">
        <v>22</v>
      </c>
      <c r="I346" s="27">
        <v>3000</v>
      </c>
      <c r="J346" s="1108"/>
    </row>
    <row r="347" spans="1:10" ht="13.5" thickBot="1" x14ac:dyDescent="0.25">
      <c r="C347" s="22"/>
      <c r="D347" s="33"/>
      <c r="E347" s="28"/>
      <c r="F347" s="32"/>
      <c r="G347" s="21"/>
      <c r="H347" s="34"/>
      <c r="I347" s="27"/>
      <c r="J347" s="1128"/>
    </row>
    <row r="348" spans="1:10" ht="13.5" thickBot="1" x14ac:dyDescent="0.25">
      <c r="C348" s="934" t="s">
        <v>18</v>
      </c>
      <c r="D348" s="935"/>
      <c r="E348" s="935"/>
      <c r="F348" s="935"/>
      <c r="G348" s="935"/>
      <c r="H348" s="935"/>
      <c r="I348" s="936"/>
      <c r="J348" s="96">
        <f>SUM(I346:I347)</f>
        <v>3000</v>
      </c>
    </row>
    <row r="349" spans="1:10" ht="13.5" thickBot="1" x14ac:dyDescent="0.25">
      <c r="C349" s="5" t="s">
        <v>13</v>
      </c>
      <c r="D349" s="5"/>
      <c r="E349" s="2"/>
      <c r="F349" s="2"/>
      <c r="G349" s="2"/>
      <c r="H349" s="2"/>
      <c r="I349" s="2"/>
      <c r="J349" s="2"/>
    </row>
    <row r="350" spans="1:10" ht="13.5" thickBot="1" x14ac:dyDescent="0.25">
      <c r="C350" s="937" t="s">
        <v>14</v>
      </c>
      <c r="D350" s="938"/>
      <c r="E350" s="939"/>
      <c r="F350" s="14" t="s">
        <v>15</v>
      </c>
      <c r="G350" s="15" t="s">
        <v>9</v>
      </c>
      <c r="H350" s="15" t="s">
        <v>11</v>
      </c>
      <c r="I350" s="15" t="s">
        <v>8</v>
      </c>
      <c r="J350" s="1109"/>
    </row>
    <row r="351" spans="1:10" ht="13.5" thickBot="1" x14ac:dyDescent="0.25">
      <c r="A351" s="1">
        <v>1</v>
      </c>
      <c r="C351" s="943" t="str">
        <f>+VLOOKUP(A351,MO,2,FALSE)</f>
        <v>Ayudante (Incl. Prestaciones)</v>
      </c>
      <c r="D351" s="944"/>
      <c r="E351" s="1112"/>
      <c r="F351" s="111">
        <f>+VLOOKUP(A351,MO,6,FALSE)</f>
        <v>9119.8083333333307</v>
      </c>
      <c r="G351" s="112">
        <v>3</v>
      </c>
      <c r="H351" s="112">
        <v>0.54</v>
      </c>
      <c r="I351" s="113">
        <f>(F351*G351)/H351</f>
        <v>50665.601851851832</v>
      </c>
      <c r="J351" s="1110"/>
    </row>
    <row r="352" spans="1:10" ht="13.5" thickBot="1" x14ac:dyDescent="0.25">
      <c r="A352" s="1">
        <v>2</v>
      </c>
      <c r="C352" s="943" t="str">
        <f>+VLOOKUP(A352,MO,2,FALSE)</f>
        <v>Ayudante Practico (Incl. Prestaciones)</v>
      </c>
      <c r="D352" s="944"/>
      <c r="E352" s="1112"/>
      <c r="F352" s="111">
        <f>+VLOOKUP(A352,MO,6,FALSE)</f>
        <v>12493.776390000001</v>
      </c>
      <c r="G352" s="112">
        <v>1</v>
      </c>
      <c r="H352" s="112">
        <v>0.54</v>
      </c>
      <c r="I352" s="113">
        <f>(F352*G352)/H352</f>
        <v>23136.622944444443</v>
      </c>
      <c r="J352" s="1111"/>
    </row>
    <row r="353" spans="1:10" ht="13.5" thickBot="1" x14ac:dyDescent="0.25">
      <c r="C353" s="934" t="s">
        <v>18</v>
      </c>
      <c r="D353" s="935"/>
      <c r="E353" s="935"/>
      <c r="F353" s="935"/>
      <c r="G353" s="935"/>
      <c r="H353" s="935"/>
      <c r="I353" s="936"/>
      <c r="J353" s="96">
        <f>SUM(I351:I352)</f>
        <v>73802.224796296272</v>
      </c>
    </row>
    <row r="354" spans="1:10" ht="13.5" thickBot="1" x14ac:dyDescent="0.25">
      <c r="C354" s="2"/>
      <c r="D354" s="2"/>
      <c r="E354" s="2"/>
      <c r="F354" s="2"/>
      <c r="G354" s="2"/>
      <c r="H354" s="2"/>
      <c r="I354" s="7"/>
      <c r="J354" s="2"/>
    </row>
    <row r="355" spans="1:10" ht="13.5" thickBot="1" x14ac:dyDescent="0.25">
      <c r="C355" s="934" t="s">
        <v>24</v>
      </c>
      <c r="D355" s="935"/>
      <c r="E355" s="935"/>
      <c r="F355" s="935"/>
      <c r="G355" s="935"/>
      <c r="H355" s="935"/>
      <c r="I355" s="936"/>
      <c r="J355" s="35">
        <f>ROUND(J336+J343+J348+J353,0)</f>
        <v>385993</v>
      </c>
    </row>
    <row r="358" spans="1:10" ht="13.5" thickBot="1" x14ac:dyDescent="0.25"/>
    <row r="359" spans="1:10" ht="15.75" thickBot="1" x14ac:dyDescent="0.25">
      <c r="C359" s="1118" t="s">
        <v>29</v>
      </c>
      <c r="D359" s="1119"/>
      <c r="E359" s="1119"/>
      <c r="F359" s="1119"/>
      <c r="G359" s="1119"/>
      <c r="H359" s="1119"/>
      <c r="I359" s="1119"/>
      <c r="J359" s="1120"/>
    </row>
    <row r="360" spans="1:10" ht="15.75" thickBot="1" x14ac:dyDescent="0.25">
      <c r="C360" s="590"/>
      <c r="D360" s="590"/>
      <c r="E360" s="590"/>
      <c r="F360" s="590"/>
      <c r="G360" s="590"/>
      <c r="H360" s="590"/>
      <c r="I360" s="590"/>
      <c r="J360" s="590"/>
    </row>
    <row r="361" spans="1:10" ht="13.5" thickBot="1" x14ac:dyDescent="0.25">
      <c r="C361" s="1121"/>
      <c r="D361" s="1121"/>
      <c r="E361" s="1121"/>
      <c r="F361" s="1121"/>
      <c r="G361" s="1122"/>
      <c r="H361" s="1122"/>
      <c r="I361" s="1122"/>
      <c r="J361" s="1122"/>
    </row>
    <row r="362" spans="1:10" x14ac:dyDescent="0.2">
      <c r="C362" s="985" t="str">
        <f>+'Ingeniero y obra'!$B$5</f>
        <v>"REALIZAR OBRAS DE MANTENIMIENTO A LAS SEDES DONDE FUNCIONA LA DIRECCION REGIONAL Y DEL CENTRO DE LA INDUSTRIA, LA EMPRESA Y LOS SERVICIOS DEL SENA REGIONAL HUILA "</v>
      </c>
      <c r="D362" s="953"/>
      <c r="E362" s="953"/>
      <c r="F362" s="954"/>
      <c r="G362" s="104" t="s">
        <v>32</v>
      </c>
      <c r="H362" s="953" t="s">
        <v>224</v>
      </c>
      <c r="I362" s="953"/>
      <c r="J362" s="954"/>
    </row>
    <row r="363" spans="1:10" ht="35.25" customHeight="1" thickBot="1" x14ac:dyDescent="0.25">
      <c r="C363" s="986"/>
      <c r="D363" s="955"/>
      <c r="E363" s="955"/>
      <c r="F363" s="956"/>
      <c r="G363" s="107"/>
      <c r="H363" s="955"/>
      <c r="I363" s="955"/>
      <c r="J363" s="956"/>
    </row>
    <row r="364" spans="1:10" ht="13.5" thickBot="1" x14ac:dyDescent="0.25">
      <c r="C364" s="3"/>
      <c r="D364" s="3"/>
      <c r="E364" s="3"/>
      <c r="F364" s="3"/>
      <c r="G364" s="3"/>
      <c r="H364" s="3"/>
      <c r="I364" s="3"/>
      <c r="J364" s="3"/>
    </row>
    <row r="365" spans="1:10" ht="13.5" thickBot="1" x14ac:dyDescent="0.25">
      <c r="C365" s="4"/>
      <c r="D365" s="4"/>
      <c r="E365" s="2"/>
      <c r="G365" s="12" t="s">
        <v>17</v>
      </c>
      <c r="H365" s="13" t="s">
        <v>53</v>
      </c>
      <c r="I365" s="11"/>
      <c r="J365" s="11"/>
    </row>
    <row r="366" spans="1:10" ht="13.5" thickBot="1" x14ac:dyDescent="0.25">
      <c r="C366" s="5" t="s">
        <v>4</v>
      </c>
      <c r="D366" s="5"/>
      <c r="E366" s="2"/>
      <c r="F366" s="2"/>
      <c r="G366" s="2"/>
      <c r="H366" s="2"/>
      <c r="I366" s="2"/>
      <c r="J366" s="2"/>
    </row>
    <row r="367" spans="1:10" ht="13.5" thickBot="1" x14ac:dyDescent="0.25">
      <c r="C367" s="957" t="s">
        <v>5</v>
      </c>
      <c r="D367" s="958"/>
      <c r="E367" s="958"/>
      <c r="F367" s="959"/>
      <c r="G367" s="15" t="s">
        <v>6</v>
      </c>
      <c r="H367" s="15" t="s">
        <v>7</v>
      </c>
      <c r="I367" s="37" t="s">
        <v>8</v>
      </c>
      <c r="J367" s="1116"/>
    </row>
    <row r="368" spans="1:10" x14ac:dyDescent="0.2">
      <c r="A368" s="1">
        <v>1.1599999999999999</v>
      </c>
      <c r="C368" s="1134" t="str">
        <f>+ VLOOKUP(A368,MAQYEQUIP,2,FALSE)</f>
        <v xml:space="preserve">MEZCLADORA DE CONCRETO 9 P3. </v>
      </c>
      <c r="D368" s="1135"/>
      <c r="E368" s="1135"/>
      <c r="F368" s="1136"/>
      <c r="G368" s="121">
        <f>+VLOOKUP(A368,MAQYEQUIP,5,FALSE)</f>
        <v>9012.5</v>
      </c>
      <c r="H368" s="122">
        <v>1</v>
      </c>
      <c r="I368" s="38">
        <f>G368/H368</f>
        <v>9012.5</v>
      </c>
      <c r="J368" s="1117"/>
    </row>
    <row r="369" spans="1:10" x14ac:dyDescent="0.2">
      <c r="C369" s="1115" t="s">
        <v>216</v>
      </c>
      <c r="D369" s="1115"/>
      <c r="E369" s="1115"/>
      <c r="F369" s="1115"/>
      <c r="G369" s="125" t="s">
        <v>22</v>
      </c>
      <c r="H369" s="20"/>
      <c r="I369" s="23">
        <v>3000</v>
      </c>
      <c r="J369" s="1117"/>
    </row>
    <row r="370" spans="1:10" x14ac:dyDescent="0.2">
      <c r="C370" s="1115"/>
      <c r="D370" s="1115"/>
      <c r="E370" s="1115"/>
      <c r="F370" s="1115"/>
      <c r="G370" s="123"/>
      <c r="H370" s="20"/>
      <c r="I370" s="23"/>
      <c r="J370" s="1117"/>
    </row>
    <row r="371" spans="1:10" ht="13.5" thickBot="1" x14ac:dyDescent="0.25">
      <c r="C371" s="969"/>
      <c r="D371" s="970"/>
      <c r="E371" s="970"/>
      <c r="F371" s="971"/>
      <c r="G371" s="9"/>
      <c r="H371" s="10"/>
      <c r="I371" s="36"/>
      <c r="J371" s="1127"/>
    </row>
    <row r="372" spans="1:10" ht="13.5" thickBot="1" x14ac:dyDescent="0.25">
      <c r="C372" s="934" t="s">
        <v>18</v>
      </c>
      <c r="D372" s="935"/>
      <c r="E372" s="935"/>
      <c r="F372" s="935"/>
      <c r="G372" s="935"/>
      <c r="H372" s="935"/>
      <c r="I372" s="936"/>
      <c r="J372" s="96">
        <f>SUM(I368:I371)</f>
        <v>12012.5</v>
      </c>
    </row>
    <row r="373" spans="1:10" ht="13.5" thickBot="1" x14ac:dyDescent="0.25">
      <c r="C373" s="5" t="s">
        <v>16</v>
      </c>
      <c r="D373" s="5"/>
      <c r="E373" s="2"/>
      <c r="F373" s="2"/>
      <c r="G373" s="2"/>
      <c r="H373" s="2"/>
      <c r="I373" s="2"/>
      <c r="J373" s="2"/>
    </row>
    <row r="374" spans="1:10" ht="21.75" thickBot="1" x14ac:dyDescent="0.25">
      <c r="C374" s="957" t="s">
        <v>5</v>
      </c>
      <c r="D374" s="958"/>
      <c r="E374" s="959"/>
      <c r="F374" s="14" t="s">
        <v>9</v>
      </c>
      <c r="G374" s="14" t="s">
        <v>10</v>
      </c>
      <c r="H374" s="14" t="s">
        <v>11</v>
      </c>
      <c r="I374" s="37" t="s">
        <v>8</v>
      </c>
      <c r="J374" s="1116"/>
    </row>
    <row r="375" spans="1:10" x14ac:dyDescent="0.2">
      <c r="A375" s="1">
        <v>2.12</v>
      </c>
      <c r="C375" s="978" t="str">
        <f>+VLOOKUP(A375,MATERIALES,2,FALSE)</f>
        <v>CEMENTO GRIS (PUESTO EN OBRA)</v>
      </c>
      <c r="D375" s="979"/>
      <c r="E375" s="980"/>
      <c r="F375" s="8" t="str">
        <f>+VLOOKUP(A375,MATERIALES,3,FALSE)</f>
        <v>KG</v>
      </c>
      <c r="G375" s="116">
        <f>+VLOOKUP(A375,MATERIALES,4,FALSE)</f>
        <v>560</v>
      </c>
      <c r="H375" s="18">
        <v>360</v>
      </c>
      <c r="I375" s="97">
        <f>+H375*G375</f>
        <v>201600</v>
      </c>
      <c r="J375" s="1117"/>
    </row>
    <row r="376" spans="1:10" x14ac:dyDescent="0.2">
      <c r="A376" s="1">
        <v>2.4</v>
      </c>
      <c r="C376" s="978" t="str">
        <f>+VLOOKUP(A376,MATERIALES,2,FALSE)</f>
        <v>ARENA REBOQUE - FINA</v>
      </c>
      <c r="D376" s="979"/>
      <c r="E376" s="980"/>
      <c r="F376" s="6" t="str">
        <f>+VLOOKUP(A376,MATERIALES,3,FALSE)</f>
        <v>M3</v>
      </c>
      <c r="G376" s="123">
        <f>+VLOOKUP(A376,MATERIALES,5,FALSE)</f>
        <v>35000</v>
      </c>
      <c r="H376" s="109">
        <v>1.1499999999999999</v>
      </c>
      <c r="I376" s="110">
        <f>+H376*G376</f>
        <v>40250</v>
      </c>
      <c r="J376" s="1117"/>
    </row>
    <row r="377" spans="1:10" x14ac:dyDescent="0.2">
      <c r="A377" s="1">
        <v>7.4</v>
      </c>
      <c r="C377" s="978" t="str">
        <f>+VLOOKUP(A377,MATERIALES,2,FALSE)</f>
        <v>AGUA</v>
      </c>
      <c r="D377" s="979"/>
      <c r="E377" s="980"/>
      <c r="F377" s="6" t="str">
        <f>+VLOOKUP(A377,MATERIALES,3,FALSE)</f>
        <v>LT</v>
      </c>
      <c r="G377" s="123">
        <f>+VLOOKUP(A377,MATERIALES,4,FALSE)</f>
        <v>38</v>
      </c>
      <c r="H377" s="109">
        <v>240</v>
      </c>
      <c r="I377" s="98">
        <f>+H377*G377</f>
        <v>9120</v>
      </c>
      <c r="J377" s="1117"/>
    </row>
    <row r="378" spans="1:10" ht="13.5" thickBot="1" x14ac:dyDescent="0.25">
      <c r="C378" s="978"/>
      <c r="D378" s="979"/>
      <c r="E378" s="980"/>
      <c r="F378" s="117"/>
      <c r="G378" s="118"/>
      <c r="H378" s="25"/>
      <c r="I378" s="98"/>
      <c r="J378" s="1117"/>
    </row>
    <row r="379" spans="1:10" ht="13.5" thickBot="1" x14ac:dyDescent="0.25">
      <c r="C379" s="934" t="s">
        <v>18</v>
      </c>
      <c r="D379" s="935"/>
      <c r="E379" s="935"/>
      <c r="F379" s="935"/>
      <c r="G379" s="935"/>
      <c r="H379" s="935"/>
      <c r="I379" s="936"/>
      <c r="J379" s="96">
        <f>SUM(I375:I378)</f>
        <v>250970</v>
      </c>
    </row>
    <row r="380" spans="1:10" ht="13.5" thickBot="1" x14ac:dyDescent="0.25">
      <c r="C380" s="5" t="s">
        <v>12</v>
      </c>
      <c r="D380" s="5"/>
      <c r="E380" s="2"/>
      <c r="F380" s="2"/>
      <c r="G380" s="2"/>
      <c r="H380" s="2"/>
      <c r="I380" s="2"/>
      <c r="J380" s="2"/>
    </row>
    <row r="381" spans="1:10" ht="32.25" thickBot="1" x14ac:dyDescent="0.25">
      <c r="C381" s="14" t="str">
        <f>+'[111]HOJA MODELO'!$A$21</f>
        <v>Descripción</v>
      </c>
      <c r="D381" s="119" t="s">
        <v>28</v>
      </c>
      <c r="E381" s="119" t="s">
        <v>25</v>
      </c>
      <c r="F381" s="14" t="s">
        <v>21</v>
      </c>
      <c r="G381" s="14" t="s">
        <v>26</v>
      </c>
      <c r="H381" s="14" t="s">
        <v>27</v>
      </c>
      <c r="I381" s="14" t="s">
        <v>8</v>
      </c>
      <c r="J381" s="1107"/>
    </row>
    <row r="382" spans="1:10" ht="21" x14ac:dyDescent="0.2">
      <c r="C382" s="26" t="s">
        <v>220</v>
      </c>
      <c r="D382" s="28"/>
      <c r="E382" s="30"/>
      <c r="F382" s="29"/>
      <c r="G382" s="31"/>
      <c r="H382" s="24" t="s">
        <v>22</v>
      </c>
      <c r="I382" s="27">
        <v>3800</v>
      </c>
      <c r="J382" s="1108"/>
    </row>
    <row r="383" spans="1:10" ht="13.5" thickBot="1" x14ac:dyDescent="0.25">
      <c r="C383" s="22"/>
      <c r="D383" s="33"/>
      <c r="E383" s="28"/>
      <c r="F383" s="32"/>
      <c r="G383" s="21"/>
      <c r="H383" s="34"/>
      <c r="I383" s="27"/>
      <c r="J383" s="1128"/>
    </row>
    <row r="384" spans="1:10" ht="13.5" thickBot="1" x14ac:dyDescent="0.25">
      <c r="C384" s="934" t="s">
        <v>18</v>
      </c>
      <c r="D384" s="935"/>
      <c r="E384" s="935"/>
      <c r="F384" s="935"/>
      <c r="G384" s="935"/>
      <c r="H384" s="935"/>
      <c r="I384" s="936"/>
      <c r="J384" s="96">
        <f>SUM(I382:I383)</f>
        <v>3800</v>
      </c>
    </row>
    <row r="385" spans="1:10" ht="13.5" thickBot="1" x14ac:dyDescent="0.25">
      <c r="C385" s="5" t="s">
        <v>13</v>
      </c>
      <c r="D385" s="5"/>
      <c r="E385" s="2"/>
      <c r="F385" s="2"/>
      <c r="G385" s="2"/>
      <c r="H385" s="2"/>
      <c r="I385" s="2"/>
      <c r="J385" s="2"/>
    </row>
    <row r="386" spans="1:10" ht="13.5" thickBot="1" x14ac:dyDescent="0.25">
      <c r="C386" s="937" t="s">
        <v>14</v>
      </c>
      <c r="D386" s="938"/>
      <c r="E386" s="939"/>
      <c r="F386" s="14" t="s">
        <v>15</v>
      </c>
      <c r="G386" s="15" t="s">
        <v>9</v>
      </c>
      <c r="H386" s="15" t="s">
        <v>11</v>
      </c>
      <c r="I386" s="15" t="s">
        <v>8</v>
      </c>
      <c r="J386" s="1109"/>
    </row>
    <row r="387" spans="1:10" ht="13.5" thickBot="1" x14ac:dyDescent="0.25">
      <c r="A387" s="1">
        <v>1</v>
      </c>
      <c r="C387" s="943" t="str">
        <f>+VLOOKUP(A387,MO,2,FALSE)</f>
        <v>Ayudante (Incl. Prestaciones)</v>
      </c>
      <c r="D387" s="944"/>
      <c r="E387" s="1112"/>
      <c r="F387" s="111">
        <f>+VLOOKUP(A387,MO,6,FALSE)</f>
        <v>9119.8083333333307</v>
      </c>
      <c r="G387" s="112">
        <v>3</v>
      </c>
      <c r="H387" s="112">
        <v>0.55000000000000004</v>
      </c>
      <c r="I387" s="113">
        <f>(F387*G387)/H387</f>
        <v>49744.409090909074</v>
      </c>
      <c r="J387" s="1110"/>
    </row>
    <row r="388" spans="1:10" ht="13.5" thickBot="1" x14ac:dyDescent="0.25">
      <c r="A388" s="1">
        <v>2</v>
      </c>
      <c r="C388" s="943" t="str">
        <f>+VLOOKUP(A388,MO,2,FALSE)</f>
        <v>Ayudante Practico (Incl. Prestaciones)</v>
      </c>
      <c r="D388" s="944"/>
      <c r="E388" s="1112"/>
      <c r="F388" s="111">
        <f>+VLOOKUP(A388,MO,6,FALSE)</f>
        <v>12493.776390000001</v>
      </c>
      <c r="G388" s="112">
        <v>1</v>
      </c>
      <c r="H388" s="112">
        <v>0.55000000000000004</v>
      </c>
      <c r="I388" s="113">
        <f>(F388*G388)/H388</f>
        <v>22715.957072727273</v>
      </c>
      <c r="J388" s="1111"/>
    </row>
    <row r="389" spans="1:10" ht="13.5" thickBot="1" x14ac:dyDescent="0.25">
      <c r="C389" s="934" t="s">
        <v>18</v>
      </c>
      <c r="D389" s="935"/>
      <c r="E389" s="935"/>
      <c r="F389" s="935"/>
      <c r="G389" s="935"/>
      <c r="H389" s="935"/>
      <c r="I389" s="936"/>
      <c r="J389" s="96">
        <f>SUM(I387:I388)</f>
        <v>72460.366163636354</v>
      </c>
    </row>
    <row r="390" spans="1:10" ht="13.5" thickBot="1" x14ac:dyDescent="0.25">
      <c r="C390" s="2"/>
      <c r="D390" s="2"/>
      <c r="E390" s="2"/>
      <c r="F390" s="2"/>
      <c r="G390" s="2"/>
      <c r="H390" s="2"/>
      <c r="I390" s="7"/>
      <c r="J390" s="2"/>
    </row>
    <row r="391" spans="1:10" ht="13.5" thickBot="1" x14ac:dyDescent="0.25">
      <c r="C391" s="934" t="s">
        <v>24</v>
      </c>
      <c r="D391" s="935"/>
      <c r="E391" s="935"/>
      <c r="F391" s="935"/>
      <c r="G391" s="935"/>
      <c r="H391" s="935"/>
      <c r="I391" s="936"/>
      <c r="J391" s="35">
        <f>ROUND(J372+J379+J384+J389,0)</f>
        <v>339243</v>
      </c>
    </row>
    <row r="393" spans="1:10" ht="15" x14ac:dyDescent="0.2">
      <c r="C393" s="590"/>
      <c r="D393" s="590"/>
      <c r="E393" s="590"/>
      <c r="F393" s="590"/>
      <c r="G393" s="590"/>
      <c r="H393" s="590"/>
      <c r="I393" s="590"/>
      <c r="J393" s="590"/>
    </row>
    <row r="394" spans="1:10" ht="29.25" customHeight="1" thickBot="1" x14ac:dyDescent="0.25">
      <c r="A394" s="95"/>
      <c r="B394" s="95"/>
      <c r="C394" s="1104" t="s">
        <v>29</v>
      </c>
      <c r="D394" s="1105"/>
      <c r="E394" s="1105"/>
      <c r="F394" s="1105"/>
      <c r="G394" s="1105"/>
      <c r="H394" s="1105"/>
      <c r="I394" s="1105"/>
      <c r="J394" s="1106"/>
    </row>
    <row r="395" spans="1:10" ht="13.5" thickBot="1" x14ac:dyDescent="0.25">
      <c r="C395" s="1121"/>
      <c r="D395" s="1121"/>
      <c r="E395" s="1121"/>
      <c r="F395" s="1121"/>
      <c r="G395" s="1122"/>
      <c r="H395" s="1122"/>
      <c r="I395" s="1122"/>
      <c r="J395" s="1122"/>
    </row>
    <row r="396" spans="1:10" x14ac:dyDescent="0.2">
      <c r="C396" s="985" t="str">
        <f>+'Ingeniero y obra'!$B$5</f>
        <v>"REALIZAR OBRAS DE MANTENIMIENTO A LAS SEDES DONDE FUNCIONA LA DIRECCION REGIONAL Y DEL CENTRO DE LA INDUSTRIA, LA EMPRESA Y LOS SERVICIOS DEL SENA REGIONAL HUILA "</v>
      </c>
      <c r="D396" s="953"/>
      <c r="E396" s="953"/>
      <c r="F396" s="954"/>
      <c r="G396" s="104" t="s">
        <v>32</v>
      </c>
      <c r="H396" s="953" t="s">
        <v>227</v>
      </c>
      <c r="I396" s="953"/>
      <c r="J396" s="954"/>
    </row>
    <row r="397" spans="1:10" ht="38.25" customHeight="1" thickBot="1" x14ac:dyDescent="0.25">
      <c r="C397" s="986"/>
      <c r="D397" s="955"/>
      <c r="E397" s="955"/>
      <c r="F397" s="956"/>
      <c r="G397" s="107"/>
      <c r="H397" s="955"/>
      <c r="I397" s="955"/>
      <c r="J397" s="956"/>
    </row>
    <row r="398" spans="1:10" ht="13.5" thickBot="1" x14ac:dyDescent="0.25">
      <c r="C398" s="3"/>
      <c r="D398" s="3"/>
      <c r="E398" s="3"/>
      <c r="F398" s="3"/>
      <c r="G398" s="3"/>
      <c r="H398" s="3"/>
      <c r="I398" s="3"/>
      <c r="J398" s="3"/>
    </row>
    <row r="399" spans="1:10" ht="13.5" thickBot="1" x14ac:dyDescent="0.25">
      <c r="C399" s="4"/>
      <c r="D399" s="4"/>
      <c r="E399" s="2"/>
      <c r="G399" s="12" t="s">
        <v>17</v>
      </c>
      <c r="H399" s="13" t="s">
        <v>53</v>
      </c>
      <c r="I399" s="11"/>
      <c r="J399" s="11"/>
    </row>
    <row r="400" spans="1:10" ht="13.5" thickBot="1" x14ac:dyDescent="0.25">
      <c r="C400" s="5" t="s">
        <v>4</v>
      </c>
      <c r="D400" s="5"/>
      <c r="E400" s="2"/>
      <c r="F400" s="2"/>
      <c r="G400" s="2"/>
      <c r="H400" s="2"/>
      <c r="I400" s="2"/>
      <c r="J400" s="2"/>
    </row>
    <row r="401" spans="1:10" ht="13.5" thickBot="1" x14ac:dyDescent="0.25">
      <c r="C401" s="957" t="s">
        <v>5</v>
      </c>
      <c r="D401" s="958"/>
      <c r="E401" s="958"/>
      <c r="F401" s="959"/>
      <c r="G401" s="15" t="s">
        <v>6</v>
      </c>
      <c r="H401" s="15" t="s">
        <v>7</v>
      </c>
      <c r="I401" s="37" t="s">
        <v>8</v>
      </c>
      <c r="J401" s="1116"/>
    </row>
    <row r="402" spans="1:10" x14ac:dyDescent="0.2">
      <c r="A402" s="1">
        <v>1.1599999999999999</v>
      </c>
      <c r="C402" s="1126" t="str">
        <f>+ VLOOKUP(A402,MAQYEQUIP,2,FALSE)</f>
        <v xml:space="preserve">MEZCLADORA DE CONCRETO 9 P3. </v>
      </c>
      <c r="D402" s="1126"/>
      <c r="E402" s="1126"/>
      <c r="F402" s="1126"/>
      <c r="G402" s="116">
        <f>+VLOOKUP(A402,MAQYEQUIP,5,FALSE)</f>
        <v>9012.5</v>
      </c>
      <c r="H402" s="17">
        <v>0.5</v>
      </c>
      <c r="I402" s="124">
        <f>G402/H402</f>
        <v>18025</v>
      </c>
      <c r="J402" s="1117"/>
    </row>
    <row r="403" spans="1:10" x14ac:dyDescent="0.2">
      <c r="C403" s="1115" t="s">
        <v>216</v>
      </c>
      <c r="D403" s="1115"/>
      <c r="E403" s="1115"/>
      <c r="F403" s="1115"/>
      <c r="G403" s="125" t="s">
        <v>23</v>
      </c>
      <c r="H403" s="20">
        <v>1</v>
      </c>
      <c r="I403" s="23">
        <v>974</v>
      </c>
      <c r="J403" s="1117"/>
    </row>
    <row r="404" spans="1:10" x14ac:dyDescent="0.2">
      <c r="C404" s="966"/>
      <c r="D404" s="967"/>
      <c r="E404" s="967"/>
      <c r="F404" s="968"/>
      <c r="G404" s="118"/>
      <c r="H404" s="126"/>
      <c r="I404" s="127"/>
      <c r="J404" s="1117"/>
    </row>
    <row r="405" spans="1:10" ht="13.5" thickBot="1" x14ac:dyDescent="0.25">
      <c r="C405" s="969"/>
      <c r="D405" s="970"/>
      <c r="E405" s="970"/>
      <c r="F405" s="971"/>
      <c r="G405" s="9"/>
      <c r="H405" s="10"/>
      <c r="I405" s="36"/>
      <c r="J405" s="1127"/>
    </row>
    <row r="406" spans="1:10" ht="13.5" thickBot="1" x14ac:dyDescent="0.25">
      <c r="C406" s="934" t="s">
        <v>18</v>
      </c>
      <c r="D406" s="935"/>
      <c r="E406" s="935"/>
      <c r="F406" s="935"/>
      <c r="G406" s="935"/>
      <c r="H406" s="935"/>
      <c r="I406" s="936"/>
      <c r="J406" s="96">
        <f>SUM(I402:I405)</f>
        <v>18999</v>
      </c>
    </row>
    <row r="407" spans="1:10" ht="13.5" thickBot="1" x14ac:dyDescent="0.25">
      <c r="C407" s="5" t="s">
        <v>16</v>
      </c>
      <c r="D407" s="5"/>
      <c r="E407" s="2"/>
      <c r="F407" s="2"/>
      <c r="G407" s="2"/>
      <c r="H407" s="2"/>
      <c r="I407" s="2"/>
      <c r="J407" s="2"/>
    </row>
    <row r="408" spans="1:10" ht="21.75" thickBot="1" x14ac:dyDescent="0.25">
      <c r="C408" s="957" t="s">
        <v>5</v>
      </c>
      <c r="D408" s="958"/>
      <c r="E408" s="959"/>
      <c r="F408" s="14" t="s">
        <v>9</v>
      </c>
      <c r="G408" s="14" t="s">
        <v>10</v>
      </c>
      <c r="H408" s="14" t="s">
        <v>11</v>
      </c>
      <c r="I408" s="37" t="s">
        <v>8</v>
      </c>
      <c r="J408" s="1116"/>
    </row>
    <row r="409" spans="1:10" x14ac:dyDescent="0.2">
      <c r="A409" s="1">
        <v>2.12</v>
      </c>
      <c r="C409" s="978" t="str">
        <f>+VLOOKUP(A409,MATERIALES,2,FALSE)</f>
        <v>CEMENTO GRIS (PUESTO EN OBRA)</v>
      </c>
      <c r="D409" s="979"/>
      <c r="E409" s="980"/>
      <c r="F409" s="8" t="str">
        <f>+VLOOKUP(A409,MATERIALES,3,FALSE)</f>
        <v>KG</v>
      </c>
      <c r="G409" s="116">
        <f>+VLOOKUP(A409,MATERIALES,4,FALSE)</f>
        <v>560</v>
      </c>
      <c r="H409" s="18">
        <v>300</v>
      </c>
      <c r="I409" s="97">
        <f>+H409*G409</f>
        <v>168000</v>
      </c>
      <c r="J409" s="1117"/>
    </row>
    <row r="410" spans="1:10" x14ac:dyDescent="0.2">
      <c r="A410" s="130">
        <v>2.1</v>
      </c>
      <c r="B410" s="130"/>
      <c r="C410" s="978" t="str">
        <f>+VLOOKUP(A410,MATERIALES,2,FALSE)</f>
        <v>ARENA</v>
      </c>
      <c r="D410" s="979"/>
      <c r="E410" s="980"/>
      <c r="F410" s="6" t="str">
        <f>+VLOOKUP(A410,MATERIALES,3,FALSE)</f>
        <v>M3</v>
      </c>
      <c r="G410" s="123">
        <f>+VLOOKUP(A410,MATERIALES,5,FALSE)</f>
        <v>35000</v>
      </c>
      <c r="H410" s="109">
        <v>0.48</v>
      </c>
      <c r="I410" s="110">
        <f>+H410*G410</f>
        <v>16800</v>
      </c>
      <c r="J410" s="1117"/>
    </row>
    <row r="411" spans="1:10" x14ac:dyDescent="0.2">
      <c r="A411" s="1">
        <v>2.2599999999999998</v>
      </c>
      <c r="C411" s="978" t="str">
        <f>+VLOOKUP(A411,MATERIALES,2,FALSE)</f>
        <v>GRAVILLA DE PLANTA</v>
      </c>
      <c r="D411" s="979"/>
      <c r="E411" s="980"/>
      <c r="F411" s="6" t="str">
        <f>+VLOOKUP(A411,MATERIALES,3,FALSE)</f>
        <v>M3</v>
      </c>
      <c r="G411" s="123">
        <f>+VLOOKUP(A411,MATERIALES,4,FALSE)</f>
        <v>97485</v>
      </c>
      <c r="H411" s="109">
        <v>0.95</v>
      </c>
      <c r="I411" s="98">
        <f>+H411*G411</f>
        <v>92610.75</v>
      </c>
      <c r="J411" s="1117"/>
    </row>
    <row r="412" spans="1:10" ht="13.5" thickBot="1" x14ac:dyDescent="0.25">
      <c r="A412" s="1">
        <v>7.4</v>
      </c>
      <c r="C412" s="978" t="str">
        <f>+VLOOKUP(A412,MATERIALES,2,FALSE)</f>
        <v>AGUA</v>
      </c>
      <c r="D412" s="979"/>
      <c r="E412" s="980"/>
      <c r="F412" s="117" t="str">
        <f>+VLOOKUP(A412,MATERIALES,3,FALSE)</f>
        <v>LT</v>
      </c>
      <c r="G412" s="118">
        <f>+VLOOKUP(A412,MATERIALES,4,FALSE)</f>
        <v>38</v>
      </c>
      <c r="H412" s="25">
        <v>170</v>
      </c>
      <c r="I412" s="98">
        <f>+H412*G412</f>
        <v>6460</v>
      </c>
      <c r="J412" s="1117"/>
    </row>
    <row r="413" spans="1:10" ht="13.5" thickBot="1" x14ac:dyDescent="0.25">
      <c r="C413" s="934" t="s">
        <v>18</v>
      </c>
      <c r="D413" s="935"/>
      <c r="E413" s="935"/>
      <c r="F413" s="935"/>
      <c r="G413" s="935"/>
      <c r="H413" s="935"/>
      <c r="I413" s="936"/>
      <c r="J413" s="96">
        <f>SUM(I409:I412)</f>
        <v>283870.75</v>
      </c>
    </row>
    <row r="414" spans="1:10" ht="13.5" thickBot="1" x14ac:dyDescent="0.25">
      <c r="C414" s="5" t="s">
        <v>12</v>
      </c>
      <c r="D414" s="5"/>
      <c r="E414" s="2"/>
      <c r="F414" s="2"/>
      <c r="G414" s="2"/>
      <c r="H414" s="2"/>
      <c r="I414" s="2"/>
      <c r="J414" s="2"/>
    </row>
    <row r="415" spans="1:10" ht="32.25" thickBot="1" x14ac:dyDescent="0.25">
      <c r="C415" s="14" t="str">
        <f>+'[111]HOJA MODELO'!$A$21</f>
        <v>Descripción</v>
      </c>
      <c r="D415" s="119" t="s">
        <v>28</v>
      </c>
      <c r="E415" s="119" t="s">
        <v>25</v>
      </c>
      <c r="F415" s="14" t="s">
        <v>21</v>
      </c>
      <c r="G415" s="14" t="s">
        <v>26</v>
      </c>
      <c r="H415" s="14" t="s">
        <v>27</v>
      </c>
      <c r="I415" s="14" t="s">
        <v>8</v>
      </c>
      <c r="J415" s="1107"/>
    </row>
    <row r="416" spans="1:10" ht="21" x14ac:dyDescent="0.2">
      <c r="C416" s="26" t="s">
        <v>220</v>
      </c>
      <c r="D416" s="28"/>
      <c r="E416" s="30"/>
      <c r="F416" s="29"/>
      <c r="G416" s="31"/>
      <c r="H416" s="24" t="s">
        <v>221</v>
      </c>
      <c r="I416" s="27">
        <v>15000</v>
      </c>
      <c r="J416" s="1108"/>
    </row>
    <row r="417" spans="1:10" ht="13.5" thickBot="1" x14ac:dyDescent="0.25">
      <c r="C417" s="22"/>
      <c r="D417" s="33"/>
      <c r="E417" s="28"/>
      <c r="F417" s="32"/>
      <c r="G417" s="21"/>
      <c r="H417" s="34"/>
      <c r="I417" s="27"/>
      <c r="J417" s="1128"/>
    </row>
    <row r="418" spans="1:10" ht="13.5" thickBot="1" x14ac:dyDescent="0.25">
      <c r="C418" s="934" t="s">
        <v>18</v>
      </c>
      <c r="D418" s="935"/>
      <c r="E418" s="935"/>
      <c r="F418" s="935"/>
      <c r="G418" s="935"/>
      <c r="H418" s="935"/>
      <c r="I418" s="936"/>
      <c r="J418" s="96">
        <f>SUM(I416:I417)</f>
        <v>15000</v>
      </c>
    </row>
    <row r="419" spans="1:10" ht="13.5" thickBot="1" x14ac:dyDescent="0.25">
      <c r="C419" s="5" t="s">
        <v>13</v>
      </c>
      <c r="D419" s="5"/>
      <c r="E419" s="2"/>
      <c r="F419" s="2"/>
      <c r="G419" s="2"/>
      <c r="H419" s="2"/>
      <c r="I419" s="2"/>
      <c r="J419" s="2"/>
    </row>
    <row r="420" spans="1:10" ht="13.5" thickBot="1" x14ac:dyDescent="0.25">
      <c r="C420" s="937" t="s">
        <v>14</v>
      </c>
      <c r="D420" s="938"/>
      <c r="E420" s="939"/>
      <c r="F420" s="14" t="s">
        <v>15</v>
      </c>
      <c r="G420" s="15" t="s">
        <v>9</v>
      </c>
      <c r="H420" s="15" t="s">
        <v>11</v>
      </c>
      <c r="I420" s="15" t="s">
        <v>8</v>
      </c>
      <c r="J420" s="1109"/>
    </row>
    <row r="421" spans="1:10" ht="13.5" thickBot="1" x14ac:dyDescent="0.25">
      <c r="A421" s="1">
        <v>2</v>
      </c>
      <c r="C421" s="943" t="str">
        <f>+VLOOKUP(A421,MO,2,FALSE)</f>
        <v>Ayudante Practico (Incl. Prestaciones)</v>
      </c>
      <c r="D421" s="944"/>
      <c r="E421" s="1112"/>
      <c r="F421" s="111">
        <f>+VLOOKUP(A421,MO,6,FALSE)</f>
        <v>12493.776390000001</v>
      </c>
      <c r="G421" s="112">
        <v>1</v>
      </c>
      <c r="H421" s="112">
        <v>0.41</v>
      </c>
      <c r="I421" s="113">
        <f>(F421*G421)/H421</f>
        <v>30472.625341463419</v>
      </c>
      <c r="J421" s="1110"/>
    </row>
    <row r="422" spans="1:10" ht="13.5" thickBot="1" x14ac:dyDescent="0.25">
      <c r="A422" s="1">
        <v>1</v>
      </c>
      <c r="C422" s="943" t="str">
        <f>+VLOOKUP(A422,MO,2,FALSE)</f>
        <v>Ayudante (Incl. Prestaciones)</v>
      </c>
      <c r="D422" s="944"/>
      <c r="E422" s="1112"/>
      <c r="F422" s="111">
        <f>+VLOOKUP(A422,MO,6,FALSE)</f>
        <v>9119.8083333333307</v>
      </c>
      <c r="G422" s="112">
        <v>4</v>
      </c>
      <c r="H422" s="112">
        <v>0.41</v>
      </c>
      <c r="I422" s="113">
        <f>(F422*G422)/H422</f>
        <v>88973.73983739836</v>
      </c>
      <c r="J422" s="1111"/>
    </row>
    <row r="423" spans="1:10" ht="13.5" thickBot="1" x14ac:dyDescent="0.25">
      <c r="C423" s="934" t="s">
        <v>18</v>
      </c>
      <c r="D423" s="935"/>
      <c r="E423" s="935"/>
      <c r="F423" s="935"/>
      <c r="G423" s="935"/>
      <c r="H423" s="935"/>
      <c r="I423" s="936"/>
      <c r="J423" s="96">
        <f>SUM(I421:I422)</f>
        <v>119446.36517886177</v>
      </c>
    </row>
    <row r="424" spans="1:10" ht="13.5" thickBot="1" x14ac:dyDescent="0.25">
      <c r="C424" s="2"/>
      <c r="D424" s="2"/>
      <c r="E424" s="2"/>
      <c r="F424" s="2"/>
      <c r="G424" s="2"/>
      <c r="H424" s="2"/>
      <c r="I424" s="7"/>
      <c r="J424" s="2"/>
    </row>
    <row r="425" spans="1:10" ht="13.5" thickBot="1" x14ac:dyDescent="0.25">
      <c r="C425" s="934" t="s">
        <v>24</v>
      </c>
      <c r="D425" s="935"/>
      <c r="E425" s="935"/>
      <c r="F425" s="935"/>
      <c r="G425" s="935"/>
      <c r="H425" s="935"/>
      <c r="I425" s="936"/>
      <c r="J425" s="35">
        <f>ROUND(J406+J413+J418+J423,0)</f>
        <v>437316</v>
      </c>
    </row>
    <row r="427" spans="1:10" ht="29.25" customHeight="1" thickBot="1" x14ac:dyDescent="0.25">
      <c r="A427" s="95"/>
      <c r="B427" s="95"/>
      <c r="C427" s="634"/>
      <c r="D427" s="1104" t="s">
        <v>29</v>
      </c>
      <c r="E427" s="1105"/>
      <c r="F427" s="1105"/>
      <c r="G427" s="1105"/>
      <c r="H427" s="1105"/>
      <c r="I427" s="1105"/>
      <c r="J427" s="1106"/>
    </row>
    <row r="428" spans="1:10" ht="13.5" thickBot="1" x14ac:dyDescent="0.25">
      <c r="C428" s="1121"/>
      <c r="D428" s="1121"/>
      <c r="E428" s="1121"/>
      <c r="F428" s="1121"/>
      <c r="G428" s="1122"/>
      <c r="H428" s="1122"/>
      <c r="I428" s="1122"/>
      <c r="J428" s="1122"/>
    </row>
    <row r="429" spans="1:10" x14ac:dyDescent="0.2">
      <c r="C429" s="985" t="str">
        <f>+'Ingeniero y obra'!$B$5</f>
        <v>"REALIZAR OBRAS DE MANTENIMIENTO A LAS SEDES DONDE FUNCIONA LA DIRECCION REGIONAL Y DEL CENTRO DE LA INDUSTRIA, LA EMPRESA Y LOS SERVICIOS DEL SENA REGIONAL HUILA "</v>
      </c>
      <c r="D429" s="953"/>
      <c r="E429" s="953"/>
      <c r="F429" s="954"/>
      <c r="G429" s="104" t="s">
        <v>32</v>
      </c>
      <c r="H429" s="953" t="s">
        <v>233</v>
      </c>
      <c r="I429" s="953"/>
      <c r="J429" s="954"/>
    </row>
    <row r="430" spans="1:10" ht="45.75" customHeight="1" thickBot="1" x14ac:dyDescent="0.25">
      <c r="C430" s="986"/>
      <c r="D430" s="955"/>
      <c r="E430" s="955"/>
      <c r="F430" s="956"/>
      <c r="G430" s="107"/>
      <c r="H430" s="955"/>
      <c r="I430" s="955"/>
      <c r="J430" s="956"/>
    </row>
    <row r="431" spans="1:10" ht="13.5" thickBot="1" x14ac:dyDescent="0.25">
      <c r="C431" s="3"/>
      <c r="D431" s="3"/>
      <c r="E431" s="3"/>
      <c r="F431" s="3"/>
      <c r="G431" s="3"/>
      <c r="H431" s="3"/>
      <c r="I431" s="3"/>
      <c r="J431" s="3"/>
    </row>
    <row r="432" spans="1:10" ht="13.5" thickBot="1" x14ac:dyDescent="0.25">
      <c r="C432" s="4"/>
      <c r="D432" s="4"/>
      <c r="E432" s="2"/>
      <c r="G432" s="12" t="s">
        <v>17</v>
      </c>
      <c r="H432" s="13" t="s">
        <v>53</v>
      </c>
      <c r="I432" s="11"/>
      <c r="J432" s="11"/>
    </row>
    <row r="433" spans="1:10" ht="13.5" thickBot="1" x14ac:dyDescent="0.25">
      <c r="C433" s="5" t="s">
        <v>4</v>
      </c>
      <c r="D433" s="5"/>
      <c r="E433" s="2"/>
      <c r="F433" s="2"/>
      <c r="G433" s="2"/>
      <c r="H433" s="2"/>
      <c r="I433" s="2"/>
      <c r="J433" s="2"/>
    </row>
    <row r="434" spans="1:10" ht="13.5" thickBot="1" x14ac:dyDescent="0.25">
      <c r="C434" s="957" t="s">
        <v>5</v>
      </c>
      <c r="D434" s="958"/>
      <c r="E434" s="958"/>
      <c r="F434" s="959"/>
      <c r="G434" s="15" t="s">
        <v>6</v>
      </c>
      <c r="H434" s="15" t="s">
        <v>7</v>
      </c>
      <c r="I434" s="37" t="s">
        <v>8</v>
      </c>
      <c r="J434" s="1116"/>
    </row>
    <row r="435" spans="1:10" x14ac:dyDescent="0.2">
      <c r="C435" s="1115" t="s">
        <v>216</v>
      </c>
      <c r="D435" s="1115"/>
      <c r="E435" s="1115"/>
      <c r="F435" s="1115"/>
      <c r="G435" s="125" t="s">
        <v>23</v>
      </c>
      <c r="H435" s="20">
        <v>1</v>
      </c>
      <c r="I435" s="23">
        <v>974</v>
      </c>
      <c r="J435" s="1117"/>
    </row>
    <row r="436" spans="1:10" x14ac:dyDescent="0.2">
      <c r="A436" s="1">
        <v>1.1599999999999999</v>
      </c>
      <c r="C436" s="966" t="str">
        <f>+ VLOOKUP(A436,MAQYEQUIP,2,FALSE)</f>
        <v xml:space="preserve">MEZCLADORA DE CONCRETO 9 P3. </v>
      </c>
      <c r="D436" s="967"/>
      <c r="E436" s="967"/>
      <c r="F436" s="968"/>
      <c r="G436" s="118">
        <f>+VLOOKUP(A436,MAQYEQUIP,5,FALSE)</f>
        <v>9012.5</v>
      </c>
      <c r="H436" s="126">
        <v>1</v>
      </c>
      <c r="I436" s="127">
        <f>G436/H436</f>
        <v>9012.5</v>
      </c>
      <c r="J436" s="1117"/>
    </row>
    <row r="437" spans="1:10" ht="13.5" thickBot="1" x14ac:dyDescent="0.25">
      <c r="C437" s="969"/>
      <c r="D437" s="970"/>
      <c r="E437" s="970"/>
      <c r="F437" s="971"/>
      <c r="G437" s="9"/>
      <c r="H437" s="10"/>
      <c r="I437" s="36"/>
      <c r="J437" s="1127"/>
    </row>
    <row r="438" spans="1:10" ht="13.5" thickBot="1" x14ac:dyDescent="0.25">
      <c r="C438" s="934" t="s">
        <v>18</v>
      </c>
      <c r="D438" s="935"/>
      <c r="E438" s="935"/>
      <c r="F438" s="935"/>
      <c r="G438" s="935"/>
      <c r="H438" s="935"/>
      <c r="I438" s="936"/>
      <c r="J438" s="96">
        <f>SUM(I435:I437)</f>
        <v>9986.5</v>
      </c>
    </row>
    <row r="439" spans="1:10" ht="13.5" thickBot="1" x14ac:dyDescent="0.25">
      <c r="C439" s="5" t="s">
        <v>16</v>
      </c>
      <c r="D439" s="5"/>
      <c r="E439" s="2"/>
      <c r="F439" s="2"/>
      <c r="G439" s="2"/>
      <c r="H439" s="2"/>
      <c r="I439" s="2"/>
      <c r="J439" s="2"/>
    </row>
    <row r="440" spans="1:10" ht="21.75" thickBot="1" x14ac:dyDescent="0.25">
      <c r="C440" s="957" t="s">
        <v>5</v>
      </c>
      <c r="D440" s="958"/>
      <c r="E440" s="959"/>
      <c r="F440" s="14" t="s">
        <v>9</v>
      </c>
      <c r="G440" s="14" t="s">
        <v>10</v>
      </c>
      <c r="H440" s="14" t="s">
        <v>11</v>
      </c>
      <c r="I440" s="37" t="s">
        <v>8</v>
      </c>
      <c r="J440" s="1116"/>
    </row>
    <row r="441" spans="1:10" x14ac:dyDescent="0.2">
      <c r="A441" s="1">
        <v>2.12</v>
      </c>
      <c r="C441" s="978" t="str">
        <f>+VLOOKUP(A441,MATERIALES,2,FALSE)</f>
        <v>CEMENTO GRIS (PUESTO EN OBRA)</v>
      </c>
      <c r="D441" s="979"/>
      <c r="E441" s="980"/>
      <c r="F441" s="6" t="str">
        <f>+VLOOKUP(A441,MATERIALES,3,FALSE)</f>
        <v>KG</v>
      </c>
      <c r="G441" s="123">
        <f>+VLOOKUP(A441,MATERIALES,4,FALSE)</f>
        <v>560</v>
      </c>
      <c r="H441" s="18">
        <v>180</v>
      </c>
      <c r="I441" s="97">
        <f>+H441*G441</f>
        <v>100800</v>
      </c>
      <c r="J441" s="1117"/>
    </row>
    <row r="442" spans="1:10" x14ac:dyDescent="0.2">
      <c r="A442" s="1">
        <v>2.1</v>
      </c>
      <c r="C442" s="978" t="str">
        <f>+VLOOKUP(A442,MATERIALES,2,FALSE)</f>
        <v>ARENA</v>
      </c>
      <c r="D442" s="979"/>
      <c r="E442" s="980"/>
      <c r="F442" s="6" t="str">
        <f>+VLOOKUP(A442,MATERIALES,3,FALSE)</f>
        <v>M3</v>
      </c>
      <c r="G442" s="123">
        <f>+VLOOKUP(A442,MATERIALES,5,FALSE)</f>
        <v>35000</v>
      </c>
      <c r="H442" s="109">
        <v>0.45</v>
      </c>
      <c r="I442" s="110">
        <f>+H442*G442</f>
        <v>15750</v>
      </c>
      <c r="J442" s="1117"/>
    </row>
    <row r="443" spans="1:10" x14ac:dyDescent="0.2">
      <c r="A443" s="1">
        <v>2.2599999999999998</v>
      </c>
      <c r="C443" s="978" t="str">
        <f>+VLOOKUP(A443,MATERIALES,2,FALSE)</f>
        <v>GRAVILLA DE PLANTA</v>
      </c>
      <c r="D443" s="979"/>
      <c r="E443" s="980"/>
      <c r="F443" s="6" t="str">
        <f>+VLOOKUP(A443,MATERIALES,3,FALSE)</f>
        <v>M3</v>
      </c>
      <c r="G443" s="123">
        <f>+VLOOKUP(A443,MATERIALES,4,FALSE)</f>
        <v>97485</v>
      </c>
      <c r="H443" s="109">
        <v>0.45</v>
      </c>
      <c r="I443" s="110">
        <f t="shared" ref="I443:I445" si="4">+H443*G443</f>
        <v>43868.25</v>
      </c>
      <c r="J443" s="1117"/>
    </row>
    <row r="444" spans="1:10" x14ac:dyDescent="0.2">
      <c r="A444" s="1" t="s">
        <v>231</v>
      </c>
      <c r="C444" s="978" t="str">
        <f>+VLOOKUP(A444,MATERIALES,2,FALSE)</f>
        <v>PIEDRA ZONGA Y/O MEDIA ZONGA(6"-10")</v>
      </c>
      <c r="D444" s="979"/>
      <c r="E444" s="980"/>
      <c r="F444" s="6" t="str">
        <f>+VLOOKUP(A444,MATERIALES,3,FALSE)</f>
        <v>M3</v>
      </c>
      <c r="G444" s="123">
        <f>+VLOOKUP(A444,MATERIALES,4,FALSE)</f>
        <v>47586.000000000007</v>
      </c>
      <c r="H444" s="132">
        <v>0.4</v>
      </c>
      <c r="I444" s="110">
        <f t="shared" si="4"/>
        <v>19034.400000000005</v>
      </c>
      <c r="J444" s="1117"/>
    </row>
    <row r="445" spans="1:10" ht="13.5" thickBot="1" x14ac:dyDescent="0.25">
      <c r="A445" s="1">
        <v>7.4</v>
      </c>
      <c r="C445" s="978" t="str">
        <f>+VLOOKUP(A445,MATERIALES,2,FALSE)</f>
        <v>AGUA</v>
      </c>
      <c r="D445" s="979"/>
      <c r="E445" s="980"/>
      <c r="F445" s="6" t="str">
        <f>+VLOOKUP(A445,MATERIALES,3,FALSE)</f>
        <v>LT</v>
      </c>
      <c r="G445" s="123">
        <f>+VLOOKUP(A445,MATERIALES,4,FALSE)</f>
        <v>38</v>
      </c>
      <c r="H445" s="25">
        <v>68</v>
      </c>
      <c r="I445" s="110">
        <f t="shared" si="4"/>
        <v>2584</v>
      </c>
      <c r="J445" s="1117"/>
    </row>
    <row r="446" spans="1:10" ht="13.5" thickBot="1" x14ac:dyDescent="0.25">
      <c r="C446" s="934" t="s">
        <v>18</v>
      </c>
      <c r="D446" s="935"/>
      <c r="E446" s="935"/>
      <c r="F446" s="935"/>
      <c r="G446" s="935"/>
      <c r="H446" s="935"/>
      <c r="I446" s="936"/>
      <c r="J446" s="96">
        <f>SUM(I441:I445)</f>
        <v>182036.65</v>
      </c>
    </row>
    <row r="447" spans="1:10" ht="13.5" thickBot="1" x14ac:dyDescent="0.25">
      <c r="C447" s="5" t="s">
        <v>12</v>
      </c>
      <c r="D447" s="5"/>
      <c r="E447" s="2"/>
      <c r="F447" s="2"/>
      <c r="G447" s="2"/>
      <c r="H447" s="2"/>
      <c r="I447" s="2"/>
      <c r="J447" s="2"/>
    </row>
    <row r="448" spans="1:10" ht="32.25" thickBot="1" x14ac:dyDescent="0.25">
      <c r="C448" s="14" t="str">
        <f>+'[111]HOJA MODELO'!$A$21</f>
        <v>Descripción</v>
      </c>
      <c r="D448" s="119" t="s">
        <v>28</v>
      </c>
      <c r="E448" s="119" t="s">
        <v>25</v>
      </c>
      <c r="F448" s="14" t="s">
        <v>21</v>
      </c>
      <c r="G448" s="14" t="s">
        <v>26</v>
      </c>
      <c r="H448" s="14" t="s">
        <v>27</v>
      </c>
      <c r="I448" s="14" t="s">
        <v>8</v>
      </c>
      <c r="J448" s="1107"/>
    </row>
    <row r="449" spans="1:10" ht="21" x14ac:dyDescent="0.2">
      <c r="C449" s="26" t="s">
        <v>232</v>
      </c>
      <c r="D449" s="28"/>
      <c r="E449" s="30"/>
      <c r="F449" s="29"/>
      <c r="G449" s="31"/>
      <c r="H449" s="24" t="s">
        <v>22</v>
      </c>
      <c r="I449" s="27">
        <v>15000</v>
      </c>
      <c r="J449" s="1108"/>
    </row>
    <row r="450" spans="1:10" ht="13.5" thickBot="1" x14ac:dyDescent="0.25">
      <c r="C450" s="22"/>
      <c r="D450" s="33"/>
      <c r="E450" s="28"/>
      <c r="F450" s="32"/>
      <c r="G450" s="21"/>
      <c r="H450" s="34"/>
      <c r="I450" s="27"/>
      <c r="J450" s="1128"/>
    </row>
    <row r="451" spans="1:10" ht="13.5" thickBot="1" x14ac:dyDescent="0.25">
      <c r="C451" s="934" t="s">
        <v>18</v>
      </c>
      <c r="D451" s="935"/>
      <c r="E451" s="935"/>
      <c r="F451" s="935"/>
      <c r="G451" s="935"/>
      <c r="H451" s="935"/>
      <c r="I451" s="936"/>
      <c r="J451" s="96">
        <f>SUM(I449:I450)</f>
        <v>15000</v>
      </c>
    </row>
    <row r="452" spans="1:10" ht="13.5" thickBot="1" x14ac:dyDescent="0.25">
      <c r="C452" s="5" t="s">
        <v>13</v>
      </c>
      <c r="D452" s="5"/>
      <c r="E452" s="2"/>
      <c r="F452" s="2"/>
      <c r="G452" s="2"/>
      <c r="H452" s="2"/>
      <c r="I452" s="2"/>
      <c r="J452" s="2"/>
    </row>
    <row r="453" spans="1:10" ht="13.5" thickBot="1" x14ac:dyDescent="0.25">
      <c r="C453" s="937" t="s">
        <v>14</v>
      </c>
      <c r="D453" s="938"/>
      <c r="E453" s="939"/>
      <c r="F453" s="14" t="s">
        <v>15</v>
      </c>
      <c r="G453" s="15" t="s">
        <v>9</v>
      </c>
      <c r="H453" s="15" t="s">
        <v>11</v>
      </c>
      <c r="I453" s="15" t="s">
        <v>8</v>
      </c>
      <c r="J453" s="1109"/>
    </row>
    <row r="454" spans="1:10" ht="13.5" thickBot="1" x14ac:dyDescent="0.25">
      <c r="A454" s="1">
        <v>2</v>
      </c>
      <c r="C454" s="943" t="str">
        <f>+VLOOKUP(A454,MO,2,FALSE)</f>
        <v>Ayudante Practico (Incl. Prestaciones)</v>
      </c>
      <c r="D454" s="944"/>
      <c r="E454" s="1112"/>
      <c r="F454" s="111">
        <f>+VLOOKUP(A454,MO,6,FALSE)</f>
        <v>12493.776390000001</v>
      </c>
      <c r="G454" s="112">
        <v>1</v>
      </c>
      <c r="H454" s="112">
        <v>0.41</v>
      </c>
      <c r="I454" s="113">
        <f>(F454*G454)/H454</f>
        <v>30472.625341463419</v>
      </c>
      <c r="J454" s="1110"/>
    </row>
    <row r="455" spans="1:10" ht="13.5" thickBot="1" x14ac:dyDescent="0.25">
      <c r="A455" s="1">
        <v>1</v>
      </c>
      <c r="C455" s="943" t="str">
        <f>+VLOOKUP(A455,MO,2,FALSE)</f>
        <v>Ayudante (Incl. Prestaciones)</v>
      </c>
      <c r="D455" s="944"/>
      <c r="E455" s="1112"/>
      <c r="F455" s="111">
        <f>+VLOOKUP(A455,MO,6,FALSE)</f>
        <v>9119.8083333333307</v>
      </c>
      <c r="G455" s="112">
        <v>4</v>
      </c>
      <c r="H455" s="112">
        <v>0.41</v>
      </c>
      <c r="I455" s="113">
        <f>(F455*G455)/H455</f>
        <v>88973.73983739836</v>
      </c>
      <c r="J455" s="1111"/>
    </row>
    <row r="456" spans="1:10" ht="13.5" thickBot="1" x14ac:dyDescent="0.25">
      <c r="C456" s="934" t="s">
        <v>18</v>
      </c>
      <c r="D456" s="935"/>
      <c r="E456" s="935"/>
      <c r="F456" s="935"/>
      <c r="G456" s="935"/>
      <c r="H456" s="935"/>
      <c r="I456" s="936"/>
      <c r="J456" s="96">
        <f>SUM(I454:I455)</f>
        <v>119446.36517886177</v>
      </c>
    </row>
    <row r="457" spans="1:10" ht="13.5" thickBot="1" x14ac:dyDescent="0.25">
      <c r="C457" s="2"/>
      <c r="D457" s="2"/>
      <c r="E457" s="2"/>
      <c r="F457" s="2"/>
      <c r="G457" s="2"/>
      <c r="H457" s="2"/>
      <c r="I457" s="7"/>
      <c r="J457" s="2"/>
    </row>
    <row r="458" spans="1:10" ht="13.5" thickBot="1" x14ac:dyDescent="0.25">
      <c r="C458" s="934" t="s">
        <v>24</v>
      </c>
      <c r="D458" s="935"/>
      <c r="E458" s="935"/>
      <c r="F458" s="935"/>
      <c r="G458" s="935"/>
      <c r="H458" s="935"/>
      <c r="I458" s="936"/>
      <c r="J458" s="35">
        <f>ROUND(J438+J446+J451+J456,0)</f>
        <v>326470</v>
      </c>
    </row>
  </sheetData>
  <mergeCells count="349">
    <mergeCell ref="J276:J278"/>
    <mergeCell ref="C279:I279"/>
    <mergeCell ref="C281:E281"/>
    <mergeCell ref="J281:J283"/>
    <mergeCell ref="C282:E282"/>
    <mergeCell ref="C283:E283"/>
    <mergeCell ref="C284:I284"/>
    <mergeCell ref="C286:I286"/>
    <mergeCell ref="C422:E422"/>
    <mergeCell ref="C395:J395"/>
    <mergeCell ref="C396:F397"/>
    <mergeCell ref="H396:J397"/>
    <mergeCell ref="C401:F401"/>
    <mergeCell ref="J401:J405"/>
    <mergeCell ref="C402:F402"/>
    <mergeCell ref="C403:F403"/>
    <mergeCell ref="C404:F404"/>
    <mergeCell ref="C405:F405"/>
    <mergeCell ref="C389:I389"/>
    <mergeCell ref="C391:I391"/>
    <mergeCell ref="C379:I379"/>
    <mergeCell ref="J381:J383"/>
    <mergeCell ref="C384:I384"/>
    <mergeCell ref="C386:E386"/>
    <mergeCell ref="C273:E273"/>
    <mergeCell ref="C274:I274"/>
    <mergeCell ref="C253:J253"/>
    <mergeCell ref="C255:J255"/>
    <mergeCell ref="C256:F257"/>
    <mergeCell ref="H256:J257"/>
    <mergeCell ref="C261:F261"/>
    <mergeCell ref="J261:J265"/>
    <mergeCell ref="C262:F262"/>
    <mergeCell ref="C263:F263"/>
    <mergeCell ref="C264:F264"/>
    <mergeCell ref="C265:F265"/>
    <mergeCell ref="C266:I266"/>
    <mergeCell ref="C242:I242"/>
    <mergeCell ref="C244:E244"/>
    <mergeCell ref="J244:J246"/>
    <mergeCell ref="C245:E245"/>
    <mergeCell ref="C246:E246"/>
    <mergeCell ref="C247:I247"/>
    <mergeCell ref="C249:I249"/>
    <mergeCell ref="C235:E235"/>
    <mergeCell ref="C268:E268"/>
    <mergeCell ref="J268:J272"/>
    <mergeCell ref="C269:E269"/>
    <mergeCell ref="C270:E270"/>
    <mergeCell ref="C271:E271"/>
    <mergeCell ref="C272:E272"/>
    <mergeCell ref="C230:E230"/>
    <mergeCell ref="J230:J234"/>
    <mergeCell ref="C231:E231"/>
    <mergeCell ref="C232:E232"/>
    <mergeCell ref="C233:E233"/>
    <mergeCell ref="C234:E234"/>
    <mergeCell ref="C236:E236"/>
    <mergeCell ref="C237:I237"/>
    <mergeCell ref="J239:J241"/>
    <mergeCell ref="C218:F219"/>
    <mergeCell ref="H218:J219"/>
    <mergeCell ref="C223:F223"/>
    <mergeCell ref="J223:J227"/>
    <mergeCell ref="C224:F224"/>
    <mergeCell ref="C225:F225"/>
    <mergeCell ref="C226:F226"/>
    <mergeCell ref="C227:F227"/>
    <mergeCell ref="C228:I228"/>
    <mergeCell ref="C181:J181"/>
    <mergeCell ref="C184:J184"/>
    <mergeCell ref="C185:F186"/>
    <mergeCell ref="H185:J186"/>
    <mergeCell ref="C190:F190"/>
    <mergeCell ref="J190:J194"/>
    <mergeCell ref="C191:F191"/>
    <mergeCell ref="C192:F192"/>
    <mergeCell ref="C217:J217"/>
    <mergeCell ref="C174:E174"/>
    <mergeCell ref="J174:J176"/>
    <mergeCell ref="C175:E175"/>
    <mergeCell ref="C176:E176"/>
    <mergeCell ref="C177:I177"/>
    <mergeCell ref="C179:I179"/>
    <mergeCell ref="C162:E162"/>
    <mergeCell ref="J162:J166"/>
    <mergeCell ref="C163:E163"/>
    <mergeCell ref="C164:E164"/>
    <mergeCell ref="C165:E165"/>
    <mergeCell ref="C166:E166"/>
    <mergeCell ref="C167:I167"/>
    <mergeCell ref="J169:J171"/>
    <mergeCell ref="C172:I172"/>
    <mergeCell ref="C150:F151"/>
    <mergeCell ref="H150:J151"/>
    <mergeCell ref="C155:F155"/>
    <mergeCell ref="J155:J159"/>
    <mergeCell ref="C156:F156"/>
    <mergeCell ref="C157:F157"/>
    <mergeCell ref="C158:F158"/>
    <mergeCell ref="C159:F159"/>
    <mergeCell ref="C160:I160"/>
    <mergeCell ref="C149:J149"/>
    <mergeCell ref="C126:I126"/>
    <mergeCell ref="C128:E128"/>
    <mergeCell ref="J128:J132"/>
    <mergeCell ref="C129:E129"/>
    <mergeCell ref="C130:E130"/>
    <mergeCell ref="C131:E131"/>
    <mergeCell ref="C132:E132"/>
    <mergeCell ref="C133:I133"/>
    <mergeCell ref="J135:J137"/>
    <mergeCell ref="C138:I138"/>
    <mergeCell ref="C140:E140"/>
    <mergeCell ref="J140:J142"/>
    <mergeCell ref="C141:E141"/>
    <mergeCell ref="C142:E142"/>
    <mergeCell ref="C143:I143"/>
    <mergeCell ref="C145:I145"/>
    <mergeCell ref="C148:J148"/>
    <mergeCell ref="C124:F124"/>
    <mergeCell ref="C125:F125"/>
    <mergeCell ref="C103:I103"/>
    <mergeCell ref="C105:E105"/>
    <mergeCell ref="J105:J107"/>
    <mergeCell ref="C106:E106"/>
    <mergeCell ref="C107:E107"/>
    <mergeCell ref="C108:I108"/>
    <mergeCell ref="C110:I110"/>
    <mergeCell ref="C115:J115"/>
    <mergeCell ref="C116:F117"/>
    <mergeCell ref="H116:J117"/>
    <mergeCell ref="C121:F121"/>
    <mergeCell ref="J121:J125"/>
    <mergeCell ref="C122:F122"/>
    <mergeCell ref="C123:F123"/>
    <mergeCell ref="C114:J114"/>
    <mergeCell ref="C61:E61"/>
    <mergeCell ref="C97:E97"/>
    <mergeCell ref="C90:I90"/>
    <mergeCell ref="C92:E92"/>
    <mergeCell ref="J92:J96"/>
    <mergeCell ref="C93:E93"/>
    <mergeCell ref="C94:E94"/>
    <mergeCell ref="C95:E95"/>
    <mergeCell ref="C96:E96"/>
    <mergeCell ref="C72:I72"/>
    <mergeCell ref="C74:I74"/>
    <mergeCell ref="C62:I62"/>
    <mergeCell ref="J64:J66"/>
    <mergeCell ref="C67:I67"/>
    <mergeCell ref="C69:E69"/>
    <mergeCell ref="J69:J71"/>
    <mergeCell ref="C70:E70"/>
    <mergeCell ref="C71:E71"/>
    <mergeCell ref="C78:J78"/>
    <mergeCell ref="C98:I98"/>
    <mergeCell ref="J100:J102"/>
    <mergeCell ref="C79:J79"/>
    <mergeCell ref="C80:F81"/>
    <mergeCell ref="H80:J81"/>
    <mergeCell ref="C85:F85"/>
    <mergeCell ref="J85:J89"/>
    <mergeCell ref="C86:F86"/>
    <mergeCell ref="C87:F87"/>
    <mergeCell ref="C88:F88"/>
    <mergeCell ref="C89:F89"/>
    <mergeCell ref="C423:I423"/>
    <mergeCell ref="C425:I425"/>
    <mergeCell ref="C406:I406"/>
    <mergeCell ref="C408:E408"/>
    <mergeCell ref="J408:J412"/>
    <mergeCell ref="C409:E409"/>
    <mergeCell ref="C410:E410"/>
    <mergeCell ref="C411:E411"/>
    <mergeCell ref="C412:E412"/>
    <mergeCell ref="C413:I413"/>
    <mergeCell ref="J415:J417"/>
    <mergeCell ref="J386:J388"/>
    <mergeCell ref="C387:E387"/>
    <mergeCell ref="C388:E388"/>
    <mergeCell ref="C418:I418"/>
    <mergeCell ref="C420:E420"/>
    <mergeCell ref="J420:J422"/>
    <mergeCell ref="C421:E421"/>
    <mergeCell ref="C353:I353"/>
    <mergeCell ref="C355:I355"/>
    <mergeCell ref="C359:J359"/>
    <mergeCell ref="C361:J361"/>
    <mergeCell ref="C362:F363"/>
    <mergeCell ref="H362:J363"/>
    <mergeCell ref="C372:I372"/>
    <mergeCell ref="C374:E374"/>
    <mergeCell ref="J374:J378"/>
    <mergeCell ref="C375:E375"/>
    <mergeCell ref="C376:E376"/>
    <mergeCell ref="C377:E377"/>
    <mergeCell ref="C378:E378"/>
    <mergeCell ref="C367:F367"/>
    <mergeCell ref="J367:J371"/>
    <mergeCell ref="C368:F368"/>
    <mergeCell ref="C369:F369"/>
    <mergeCell ref="C370:F370"/>
    <mergeCell ref="C371:F371"/>
    <mergeCell ref="C343:I343"/>
    <mergeCell ref="J345:J347"/>
    <mergeCell ref="C348:I348"/>
    <mergeCell ref="C350:E350"/>
    <mergeCell ref="J350:J352"/>
    <mergeCell ref="C351:E351"/>
    <mergeCell ref="C352:E352"/>
    <mergeCell ref="C336:I336"/>
    <mergeCell ref="C338:E338"/>
    <mergeCell ref="J338:J342"/>
    <mergeCell ref="C339:E339"/>
    <mergeCell ref="C340:E340"/>
    <mergeCell ref="C341:E341"/>
    <mergeCell ref="C342:E342"/>
    <mergeCell ref="C331:F331"/>
    <mergeCell ref="J331:J335"/>
    <mergeCell ref="C332:F332"/>
    <mergeCell ref="C333:F333"/>
    <mergeCell ref="C334:F334"/>
    <mergeCell ref="C335:F335"/>
    <mergeCell ref="C319:I319"/>
    <mergeCell ref="C321:I321"/>
    <mergeCell ref="C325:J325"/>
    <mergeCell ref="C326:F327"/>
    <mergeCell ref="H326:J327"/>
    <mergeCell ref="C316:E316"/>
    <mergeCell ref="J316:J318"/>
    <mergeCell ref="C317:E317"/>
    <mergeCell ref="C318:E318"/>
    <mergeCell ref="C324:J324"/>
    <mergeCell ref="J304:J308"/>
    <mergeCell ref="C305:E305"/>
    <mergeCell ref="C306:E306"/>
    <mergeCell ref="C307:E307"/>
    <mergeCell ref="C308:E308"/>
    <mergeCell ref="C297:F297"/>
    <mergeCell ref="J297:J301"/>
    <mergeCell ref="C298:F298"/>
    <mergeCell ref="C299:F299"/>
    <mergeCell ref="C300:F300"/>
    <mergeCell ref="C301:F301"/>
    <mergeCell ref="C309:I309"/>
    <mergeCell ref="J311:J313"/>
    <mergeCell ref="C314:I314"/>
    <mergeCell ref="C54:I54"/>
    <mergeCell ref="C56:E56"/>
    <mergeCell ref="J56:J60"/>
    <mergeCell ref="C57:E57"/>
    <mergeCell ref="C58:E58"/>
    <mergeCell ref="C59:E59"/>
    <mergeCell ref="C60:E60"/>
    <mergeCell ref="C198:E198"/>
    <mergeCell ref="C199:E199"/>
    <mergeCell ref="C200:E200"/>
    <mergeCell ref="C201:E201"/>
    <mergeCell ref="C202:I202"/>
    <mergeCell ref="J204:J206"/>
    <mergeCell ref="C289:J289"/>
    <mergeCell ref="C291:J291"/>
    <mergeCell ref="C292:F293"/>
    <mergeCell ref="H292:J293"/>
    <mergeCell ref="C183:J183"/>
    <mergeCell ref="C216:J216"/>
    <mergeCell ref="C302:I302"/>
    <mergeCell ref="C304:E304"/>
    <mergeCell ref="H44:J45"/>
    <mergeCell ref="C49:F49"/>
    <mergeCell ref="J49:J53"/>
    <mergeCell ref="C50:F50"/>
    <mergeCell ref="C51:F51"/>
    <mergeCell ref="C52:F52"/>
    <mergeCell ref="C53:F53"/>
    <mergeCell ref="C41:C42"/>
    <mergeCell ref="D41:J41"/>
    <mergeCell ref="D42:J42"/>
    <mergeCell ref="C456:I456"/>
    <mergeCell ref="C458:I458"/>
    <mergeCell ref="C444:E444"/>
    <mergeCell ref="C438:I438"/>
    <mergeCell ref="C440:E440"/>
    <mergeCell ref="J440:J445"/>
    <mergeCell ref="C441:E441"/>
    <mergeCell ref="C442:E442"/>
    <mergeCell ref="C443:E443"/>
    <mergeCell ref="C445:E445"/>
    <mergeCell ref="C446:I446"/>
    <mergeCell ref="J448:J450"/>
    <mergeCell ref="C451:I451"/>
    <mergeCell ref="C453:E453"/>
    <mergeCell ref="J453:J455"/>
    <mergeCell ref="C454:E454"/>
    <mergeCell ref="C455:E455"/>
    <mergeCell ref="C428:J428"/>
    <mergeCell ref="C429:F430"/>
    <mergeCell ref="H429:J430"/>
    <mergeCell ref="C434:F434"/>
    <mergeCell ref="J434:J437"/>
    <mergeCell ref="C435:F435"/>
    <mergeCell ref="C436:F436"/>
    <mergeCell ref="C437:F437"/>
    <mergeCell ref="D427:J427"/>
    <mergeCell ref="C2:J2"/>
    <mergeCell ref="C5:J5"/>
    <mergeCell ref="C6:F7"/>
    <mergeCell ref="H6:J7"/>
    <mergeCell ref="C11:F11"/>
    <mergeCell ref="J11:J15"/>
    <mergeCell ref="C12:F12"/>
    <mergeCell ref="C13:F13"/>
    <mergeCell ref="C14:F14"/>
    <mergeCell ref="C15:F15"/>
    <mergeCell ref="C4:J4"/>
    <mergeCell ref="C16:I16"/>
    <mergeCell ref="C18:E18"/>
    <mergeCell ref="J18:J22"/>
    <mergeCell ref="C19:E19"/>
    <mergeCell ref="C20:E20"/>
    <mergeCell ref="C21:E21"/>
    <mergeCell ref="C22:E22"/>
    <mergeCell ref="C23:E23"/>
    <mergeCell ref="C24:I24"/>
    <mergeCell ref="C394:J394"/>
    <mergeCell ref="J26:J28"/>
    <mergeCell ref="C29:I29"/>
    <mergeCell ref="C31:E31"/>
    <mergeCell ref="J31:J33"/>
    <mergeCell ref="C32:E32"/>
    <mergeCell ref="C33:E33"/>
    <mergeCell ref="C34:I34"/>
    <mergeCell ref="C36:I36"/>
    <mergeCell ref="C193:F193"/>
    <mergeCell ref="C194:F194"/>
    <mergeCell ref="C207:I207"/>
    <mergeCell ref="C209:E209"/>
    <mergeCell ref="J209:J211"/>
    <mergeCell ref="C210:E210"/>
    <mergeCell ref="C211:E211"/>
    <mergeCell ref="C212:I212"/>
    <mergeCell ref="C214:I214"/>
    <mergeCell ref="C195:I195"/>
    <mergeCell ref="C197:E197"/>
    <mergeCell ref="J197:J201"/>
    <mergeCell ref="C38:J38"/>
    <mergeCell ref="C43:J43"/>
    <mergeCell ref="C44:F45"/>
  </mergeCells>
  <pageMargins left="0.98425196850393704" right="0.98425196850393704" top="0.98425196850393704" bottom="0.98425196850393704" header="0.51181102362204722" footer="0.51181102362204722"/>
  <pageSetup scale="73" orientation="portrait" horizontalDpi="4294967293" verticalDpi="300" r:id="rId1"/>
  <rowBreaks count="12" manualBreakCount="12">
    <brk id="37" max="9" man="1"/>
    <brk id="76" max="9" man="1"/>
    <brk id="111" max="9" man="1"/>
    <brk id="146" max="9" man="1"/>
    <brk id="180" max="9" man="1"/>
    <brk id="214" max="9" man="1"/>
    <brk id="251" max="9" man="1"/>
    <brk id="287" max="9" man="1"/>
    <brk id="322" max="9" man="1"/>
    <brk id="356" max="9" man="1"/>
    <brk id="392" max="9" man="1"/>
    <brk id="426" max="9" man="1"/>
  </rowBreaks>
  <ignoredErrors>
    <ignoredError sqref="G307 G340 G376 G410 G442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19</vt:i4>
      </vt:variant>
    </vt:vector>
  </HeadingPairs>
  <TitlesOfParts>
    <vt:vector size="30" baseType="lpstr">
      <vt:lpstr>Ingeniero y obra</vt:lpstr>
      <vt:lpstr>Transporte</vt:lpstr>
      <vt:lpstr>PRESUPUESTO ITEM IMPREVISTOS</vt:lpstr>
      <vt:lpstr>PROGRAMACION DE OBRA</vt:lpstr>
      <vt:lpstr>A.I.U</vt:lpstr>
      <vt:lpstr>APU</vt:lpstr>
      <vt:lpstr>Interventoria </vt:lpstr>
      <vt:lpstr>MATERIALES</vt:lpstr>
      <vt:lpstr>MAQUINARIA Y EQUIPOS </vt:lpstr>
      <vt:lpstr>MANO DE OBRA</vt:lpstr>
      <vt:lpstr>ANALISIS BASICOS</vt:lpstr>
      <vt:lpstr>A.I.U!Área_de_impresión</vt:lpstr>
      <vt:lpstr>'ANALISIS BASICOS'!Área_de_impresión</vt:lpstr>
      <vt:lpstr>APU!Área_de_impresión</vt:lpstr>
      <vt:lpstr>'Interventoria '!Área_de_impresión</vt:lpstr>
      <vt:lpstr>'MANO DE OBRA'!Área_de_impresión</vt:lpstr>
      <vt:lpstr>'MAQUINARIA Y EQUIPOS '!Área_de_impresión</vt:lpstr>
      <vt:lpstr>MATERIALES!Área_de_impresión</vt:lpstr>
      <vt:lpstr>'PRESUPUESTO ITEM IMPREVISTOS'!Área_de_impresión</vt:lpstr>
      <vt:lpstr>'PROGRAMACION DE OBRA'!Área_de_impresión</vt:lpstr>
      <vt:lpstr>asas</vt:lpstr>
      <vt:lpstr>ITEM</vt:lpstr>
      <vt:lpstr>MAQYEQUIP</vt:lpstr>
      <vt:lpstr>Transporte!MATERIALES</vt:lpstr>
      <vt:lpstr>MATERIALES</vt:lpstr>
      <vt:lpstr>MO</vt:lpstr>
      <vt:lpstr>MOB</vt:lpstr>
      <vt:lpstr>sdas</vt:lpstr>
      <vt:lpstr>'PRESUPUESTO ITEM IMPREVISTOS'!Títulos_a_imprimir</vt:lpstr>
      <vt:lpstr>TRANSPORTE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Adriana Milena Alvarez Rivera</cp:lastModifiedBy>
  <cp:lastPrinted>2023-10-23T18:30:17Z</cp:lastPrinted>
  <dcterms:created xsi:type="dcterms:W3CDTF">2012-06-13T13:15:52Z</dcterms:created>
  <dcterms:modified xsi:type="dcterms:W3CDTF">2023-10-27T16:00:28Z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2023-10-27T15:53:11Z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c833bc41-f2a0-4c6d-9431-7bc27536a6df</vt:lpwstr>
  </property>
  <property fmtid="{D5CDD505-2E9C-101B-9397-08002B2CF9AE}" pid="8" name="MSIP_Label_1299739c-ad3d-4908-806e-4d91151a6e13_ContentBits">
    <vt:lpwstr>0</vt:lpwstr>
  </property>
</Properties>
</file>