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invias-my.sharepoint.com/personal/jpcastro_invias_gov_co/Documents/Escritorio/IP'S NOVIEMBRE DE 2023/IP-DT-ANT-0XX-2023 (GUATAPÉ-MARINILLA-SANTUARIO)/IP-DT-ANT-0XX-2023 (GUATAPÉ-MARINILLA-SANTUARIO)/"/>
    </mc:Choice>
  </mc:AlternateContent>
  <xr:revisionPtr revIDLastSave="34" documentId="8_{F02640EA-C338-4F4E-B6D4-632D4600C97C}" xr6:coauthVersionLast="47" xr6:coauthVersionMax="47" xr10:uidLastSave="{85CB6347-1642-494A-A232-ED51F88E3AA4}"/>
  <bookViews>
    <workbookView xWindow="-120" yWindow="-120" windowWidth="20730" windowHeight="11040" activeTab="1" xr2:uid="{00000000-000D-0000-FFFF-FFFF00000000}"/>
  </bookViews>
  <sheets>
    <sheet name="Presupuesto oficial" sheetId="2" r:id="rId1"/>
    <sheet name="Propuesta Económica" sheetId="4" r:id="rId2"/>
  </sheets>
  <externalReferences>
    <externalReference r:id="rId3"/>
    <externalReference r:id="rId4"/>
    <externalReference r:id="rId5"/>
    <externalReference r:id="rId6"/>
    <externalReference r:id="rId7"/>
  </externalReferences>
  <definedNames>
    <definedName name="________r" localSheetId="0"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1"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localSheetId="0" hidden="1">{#N/A,#N/A,FALSE,"sumi ";#N/A,#N/A,FALSE,"RESUMEN"}</definedName>
    <definedName name="cds" localSheetId="1"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1" hidden="1">{#N/A,#N/A,FALSE,"sumi ";#N/A,#N/A,FALSE,"RESUMEN"}</definedName>
    <definedName name="wrn.procurement." hidden="1">{#N/A,#N/A,FALSE,"sumi ";#N/A,#N/A,FALSE,"RESUMEN"}</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1"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5" i="4" l="1"/>
  <c r="G82" i="4"/>
  <c r="H83" i="4"/>
  <c r="F81" i="4"/>
  <c r="G81" i="4" s="1"/>
  <c r="G80" i="4"/>
  <c r="F80" i="4"/>
  <c r="F79" i="4"/>
  <c r="G79" i="4" s="1"/>
  <c r="G78" i="4"/>
  <c r="H77" i="4"/>
  <c r="F76" i="4"/>
  <c r="G76" i="4" s="1"/>
  <c r="G75" i="4"/>
  <c r="G74" i="4"/>
  <c r="G71" i="4"/>
  <c r="F52" i="4"/>
  <c r="G52" i="4" s="1"/>
  <c r="H36" i="4"/>
  <c r="F20" i="4"/>
  <c r="G20" i="4" s="1"/>
  <c r="F19" i="4"/>
  <c r="G19" i="4" s="1"/>
  <c r="F18" i="4"/>
  <c r="G17" i="4"/>
  <c r="I16" i="4" s="1"/>
  <c r="I5" i="4"/>
  <c r="F53" i="4" s="1"/>
  <c r="G53" i="4" s="1"/>
  <c r="G87" i="2"/>
  <c r="F73" i="4" l="1"/>
  <c r="G73" i="4" s="1"/>
  <c r="G18" i="4"/>
  <c r="G63" i="4" s="1"/>
  <c r="F18" i="2"/>
  <c r="G18" i="2" s="1"/>
  <c r="G17" i="2"/>
  <c r="I16" i="2" s="1"/>
  <c r="F19" i="2"/>
  <c r="G19" i="2" s="1"/>
  <c r="H83" i="2"/>
  <c r="F81" i="2"/>
  <c r="G81" i="2" s="1"/>
  <c r="F80" i="2"/>
  <c r="E80" i="2"/>
  <c r="F79" i="2"/>
  <c r="G79" i="2" s="1"/>
  <c r="G78" i="2"/>
  <c r="H77" i="2"/>
  <c r="F76" i="2"/>
  <c r="G76" i="2" s="1"/>
  <c r="G75" i="2"/>
  <c r="G74" i="2"/>
  <c r="G71" i="2"/>
  <c r="H36" i="2"/>
  <c r="D32" i="2"/>
  <c r="D34" i="2" s="1"/>
  <c r="D35" i="2" s="1"/>
  <c r="D36" i="2" s="1"/>
  <c r="F20" i="2"/>
  <c r="D20" i="2"/>
  <c r="I5" i="2"/>
  <c r="G83" i="4" l="1"/>
  <c r="G86" i="4" s="1"/>
  <c r="G87" i="4" s="1"/>
  <c r="F52" i="2"/>
  <c r="G52" i="2" s="1"/>
  <c r="F53" i="2"/>
  <c r="G53" i="2" s="1"/>
  <c r="F73" i="2"/>
  <c r="G73" i="2" s="1"/>
  <c r="G82" i="2" s="1"/>
  <c r="G20" i="2"/>
  <c r="G80" i="2"/>
  <c r="G63" i="2" l="1"/>
  <c r="G65" i="2" s="1"/>
  <c r="G83" i="2" s="1"/>
  <c r="G86" i="2" s="1"/>
</calcChain>
</file>

<file path=xl/sharedStrings.xml><?xml version="1.0" encoding="utf-8"?>
<sst xmlns="http://schemas.openxmlformats.org/spreadsheetml/2006/main" count="234" uniqueCount="103">
  <si>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</si>
  <si>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</si>
  <si>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</si>
  <si>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</si>
  <si>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</si>
  <si>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</si>
  <si>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</si>
  <si>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</si>
  <si>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</si>
  <si>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</si>
  <si>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</si>
  <si>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</si>
  <si>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</si>
  <si>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</si>
  <si>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</si>
  <si>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</si>
  <si>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</si>
  <si>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</si>
  <si>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</si>
  <si>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</si>
  <si>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</si>
  <si>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</si>
  <si>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</si>
  <si>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</si>
  <si>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</si>
  <si>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</si>
  <si>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</si>
  <si>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</si>
  <si>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</si>
  <si>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</si>
  <si>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</si>
  <si>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</si>
  <si>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</si>
  <si>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</si>
  <si>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</si>
  <si>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</si>
  <si>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</si>
  <si>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</si>
  <si>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</si>
  <si>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</si>
  <si>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</si>
  <si>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Inspector SST</t>
  </si>
  <si>
    <t>PERSONAL AUXILIAR TÉCNICO</t>
  </si>
  <si>
    <t>PERSONAL ADMINISTRATIVO</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</si>
  <si>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</si>
  <si>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</si>
  <si>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</si>
  <si>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</si>
  <si>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</si>
  <si>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</si>
  <si>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</si>
  <si>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</si>
  <si>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</si>
  <si>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</si>
  <si>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</si>
  <si>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</si>
  <si>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</si>
  <si>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</si>
  <si>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</si>
  <si>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</si>
  <si>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</si>
  <si>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Dia</t>
  </si>
  <si>
    <t>COSTOS DE ALQUILER DE EQUIPOS Y OFICINA</t>
  </si>
  <si>
    <t>Motocicletas (150 cc o mayor, modelo 2014 en adelante, Incluye combustible y SOAT)</t>
  </si>
  <si>
    <t>Mes</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</si>
  <si>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</si>
  <si>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</si>
  <si>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</si>
  <si>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</si>
  <si>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</si>
  <si>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</si>
  <si>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</si>
  <si>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</si>
  <si>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</si>
  <si>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</si>
  <si>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</si>
  <si>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</si>
  <si>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</si>
  <si>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</si>
  <si>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</si>
  <si>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</si>
  <si>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</si>
  <si>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</si>
  <si>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</si>
  <si>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</si>
  <si>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</si>
  <si>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</si>
  <si>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</si>
  <si>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</si>
  <si>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</si>
  <si>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</si>
  <si>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</si>
  <si>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</si>
  <si>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</si>
  <si>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</si>
  <si>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</si>
  <si>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 xml:space="preserve"> Director de Interventoria</t>
  </si>
  <si>
    <t xml:space="preserve">Inspector </t>
  </si>
  <si>
    <t>Viaticos Director y/o  Especialistas</t>
  </si>
  <si>
    <t>2.4. Los gastos de transportes aéreos/terrestres (incluye peajes y combustible) se reconocerán para el Personal  Director y/o Especialistas,  previa autorización del Supervisor del Contrato.</t>
  </si>
  <si>
    <t xml:space="preserve">2. Para el reconocimiento de los gastos deberá tenerse en cuenta la forma de pago establecida en los estudios previos, Invitación Pública y contrato y las indicaciones pertinentes del Manual de Interventoría vigente aplicado al programa de Caminos Comunitarios de la Paz Total, o el que lo modifique o sustituya. Se tendrá en cuenta lo siguiente, según corresponda: </t>
  </si>
  <si>
    <t>IP-DT-ANT-026-2023</t>
  </si>
  <si>
    <t>OBJETO
INTERVENTORÍA TÉCNICA, ADMINISTRATIVA, FINANCIERA Y AMBIENTAL PARA EL MEJORAMIENTO Y/O MANTENIMIENTO DE LAS VÍAS RURALES EN LOS MUNICIPIOS DE GUATAPÉ, MARINILLA Y EL SANTUARIO DEPARTAMENTO DE ANTIOQUIA DEL PROGRAMA “CAMINOS COMUNITARIOS DE LA PAZ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</si>
</sst>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7"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
      <sz val="9"/>
      <color rgb="FFFF0000"/>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xf numFmtId="9" fontId="1" fillId="0" borderId="0" applyFont="0" applyFill="0" applyBorder="0" applyAlignment="0" applyProtection="0"/>
  </cellStyleXfs>
  <cellXfs count="216">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164" fontId="6" fillId="6" borderId="32" xfId="14" applyNumberFormat="1" applyFont="1" applyFill="1" applyBorder="1" applyAlignment="1">
      <alignment vertical="center" wrapText="1"/>
    </xf>
    <xf numFmtId="42" fontId="3" fillId="2" borderId="0" xfId="2" applyFont="1" applyFill="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5" fillId="3" borderId="0" xfId="3" applyFont="1" applyFill="1" applyAlignment="1">
      <alignment horizontal="center" vertical="center" wrapText="1"/>
    </xf>
    <xf numFmtId="44" fontId="3" fillId="2" borderId="0" xfId="1" applyFont="1" applyFill="1" applyAlignment="1">
      <alignment horizontal="center"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9" fontId="3" fillId="2" borderId="0" xfId="18" applyFont="1" applyFill="1" applyAlignment="1">
      <alignment vertical="center" wrapText="1"/>
    </xf>
    <xf numFmtId="44" fontId="26" fillId="0" borderId="0" xfId="1" applyFont="1" applyFill="1" applyAlignment="1">
      <alignment vertical="center" wrapText="1"/>
    </xf>
    <xf numFmtId="0" fontId="24" fillId="0" borderId="35" xfId="6" applyNumberFormat="1" applyFont="1" applyFill="1" applyBorder="1" applyAlignment="1">
      <alignment horizontal="center"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6" fillId="6"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1" fillId="2" borderId="33" xfId="16" applyFont="1" applyFill="1" applyBorder="1" applyAlignment="1">
      <alignment horizontal="left" vertical="center" wrapText="1"/>
    </xf>
    <xf numFmtId="0" fontId="21" fillId="2" borderId="34" xfId="16" applyFont="1" applyFill="1" applyBorder="1" applyAlignment="1">
      <alignment horizontal="left"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0" borderId="4" xfId="4" applyFont="1" applyFill="1" applyBorder="1" applyAlignment="1">
      <alignment horizontal="center" vertical="center"/>
    </xf>
    <xf numFmtId="0" fontId="6" fillId="0" borderId="0" xfId="4" applyFont="1" applyFill="1" applyAlignment="1">
      <alignment horizontal="center" vertical="center"/>
    </xf>
    <xf numFmtId="0" fontId="6" fillId="0" borderId="5" xfId="4" applyFont="1" applyFill="1" applyBorder="1" applyAlignment="1">
      <alignment horizontal="center" vertical="center"/>
    </xf>
  </cellXfs>
  <cellStyles count="19">
    <cellStyle name="Millares 2 2 2 2" xfId="8" xr:uid="{00000000-0005-0000-0000-000000000000}"/>
    <cellStyle name="Millares 2 2 5" xfId="12" xr:uid="{00000000-0005-0000-0000-000001000000}"/>
    <cellStyle name="Moneda" xfId="1" builtinId="4"/>
    <cellStyle name="Moneda [0]" xfId="2" builtinId="7"/>
    <cellStyle name="Moneda 3 2" xfId="14" xr:uid="{00000000-0005-0000-0000-000004000000}"/>
    <cellStyle name="Moneda 3 4" xfId="15" xr:uid="{00000000-0005-0000-0000-000005000000}"/>
    <cellStyle name="Normal" xfId="0" builtinId="0"/>
    <cellStyle name="Normal 10 3" xfId="16" xr:uid="{00000000-0005-0000-0000-000007000000}"/>
    <cellStyle name="Normal 10 5 2" xfId="4" xr:uid="{00000000-0005-0000-0000-000008000000}"/>
    <cellStyle name="Normal 2 3" xfId="5" xr:uid="{00000000-0005-0000-0000-000009000000}"/>
    <cellStyle name="Normal 3 11 2" xfId="6" xr:uid="{00000000-0005-0000-0000-00000A000000}"/>
    <cellStyle name="Normal 3 2" xfId="3" xr:uid="{00000000-0005-0000-0000-00000B000000}"/>
    <cellStyle name="Normal 3 2 2" xfId="9" xr:uid="{00000000-0005-0000-0000-00000C000000}"/>
    <cellStyle name="Normal 3 2 3" xfId="11" xr:uid="{00000000-0005-0000-0000-00000D000000}"/>
    <cellStyle name="Normal 3 3" xfId="7" xr:uid="{00000000-0005-0000-0000-00000E000000}"/>
    <cellStyle name="Normal 3 4 10" xfId="13" xr:uid="{00000000-0005-0000-0000-00000F000000}"/>
    <cellStyle name="Normal_ESTABLECIMIENTO Y MANTENIMIENTO 2" xfId="17" xr:uid="{00000000-0005-0000-0000-000010000000}"/>
    <cellStyle name="Porcentaje" xfId="18" builtinId="5"/>
    <cellStyle name="Porcentaje 2 2" xfId="10" xr:uid="{00000000-0005-0000-0000-00001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6F6795F-0DC3-4E42-A7FA-6EA52841387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7D6F1A11-88CE-4CFB-98C9-CAD5C82E75B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F396D597-36DF-46C6-8262-448B537D943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3223" y="304799"/>
          <a:ext cx="1577340" cy="67893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BDEF5D81-076E-412F-9483-39271C2BB8B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15592" y="229014"/>
          <a:ext cx="1669906" cy="630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ow r="6">
          <cell r="D6" t="str">
            <v>Base tratada con asfalto (BTA)</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43666</v>
          </cell>
        </row>
      </sheetData>
      <sheetData sheetId="51">
        <row r="6">
          <cell r="D6">
            <v>43666</v>
          </cell>
        </row>
      </sheetData>
      <sheetData sheetId="52">
        <row r="10">
          <cell r="M10">
            <v>1302940.7487084535</v>
          </cell>
        </row>
      </sheetData>
      <sheetData sheetId="53" refreshError="1"/>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0</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0</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0</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efreshError="1"/>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sheetData sheetId="153">
        <row r="6">
          <cell r="D6" t="str">
            <v>UND</v>
          </cell>
        </row>
      </sheetData>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43666</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0</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efreshError="1"/>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refreshError="1"/>
      <sheetData sheetId="422" refreshError="1"/>
      <sheetData sheetId="423" refreshError="1"/>
      <sheetData sheetId="424" refreshError="1"/>
      <sheetData sheetId="425" refreshError="1"/>
      <sheetData sheetId="426">
        <row r="6">
          <cell r="D6">
            <v>5433063.0008333344</v>
          </cell>
        </row>
      </sheetData>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ow r="6">
          <cell r="D6" t="str">
            <v>CONSORCIO CONSTRUCTOR PACIFICO 3</v>
          </cell>
        </row>
      </sheetData>
      <sheetData sheetId="468">
        <row r="6">
          <cell r="D6" t="str">
            <v>CONSORCIO CONSTRUCTOR PACIFICO 3</v>
          </cell>
        </row>
      </sheetData>
      <sheetData sheetId="469"/>
      <sheetData sheetId="470"/>
      <sheetData sheetId="471">
        <row r="6">
          <cell r="D6" t="str">
            <v>CONSORCIO CONSTRUCTOR PACIFICO 3</v>
          </cell>
        </row>
      </sheetData>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GV105"/>
  <sheetViews>
    <sheetView topLeftCell="B1" zoomScaleNormal="100" workbookViewId="0">
      <selection activeCell="H8" sqref="H8"/>
    </sheetView>
  </sheetViews>
  <sheetFormatPr baseColWidth="10" defaultColWidth="12.5703125" defaultRowHeight="13.5" x14ac:dyDescent="0.25"/>
  <cols>
    <col min="1" max="1" width="1.85546875" style="6" customWidth="1"/>
    <col min="2" max="2" width="10.28515625" style="125" customWidth="1"/>
    <col min="3" max="3" width="51.28515625" style="125" customWidth="1"/>
    <col min="4" max="4" width="19" style="125" customWidth="1"/>
    <col min="5" max="5" width="15.85546875" style="158" customWidth="1"/>
    <col min="6" max="6" width="13.85546875" style="6" customWidth="1"/>
    <col min="7" max="7" width="25" style="159" customWidth="1"/>
    <col min="8" max="8" width="20.5703125" style="6" customWidth="1"/>
    <col min="9" max="9" width="49.5703125" style="7" customWidth="1"/>
    <col min="10" max="10" width="20.285156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208" t="s">
        <v>0</v>
      </c>
      <c r="C2" s="209"/>
      <c r="D2" s="209"/>
      <c r="E2" s="209"/>
      <c r="F2" s="209"/>
      <c r="G2" s="210"/>
    </row>
    <row r="3" spans="2:195" x14ac:dyDescent="0.25">
      <c r="B3" s="208" t="s">
        <v>1</v>
      </c>
      <c r="C3" s="209"/>
      <c r="D3" s="209"/>
      <c r="E3" s="209"/>
      <c r="F3" s="209"/>
      <c r="G3" s="209"/>
      <c r="H3" s="211" t="s">
        <v>2</v>
      </c>
      <c r="I3" s="211" t="s">
        <v>3</v>
      </c>
    </row>
    <row r="4" spans="2:195" x14ac:dyDescent="0.25">
      <c r="B4" s="208" t="s">
        <v>4</v>
      </c>
      <c r="C4" s="209"/>
      <c r="D4" s="209"/>
      <c r="E4" s="209"/>
      <c r="F4" s="209"/>
      <c r="G4" s="209"/>
      <c r="H4" s="212"/>
      <c r="I4" s="212"/>
    </row>
    <row r="5" spans="2:195" ht="15" customHeight="1" x14ac:dyDescent="0.25">
      <c r="B5" s="208" t="s">
        <v>5</v>
      </c>
      <c r="C5" s="209"/>
      <c r="D5" s="209"/>
      <c r="E5" s="209"/>
      <c r="F5" s="209"/>
      <c r="G5" s="209"/>
      <c r="H5" s="8">
        <v>3</v>
      </c>
      <c r="I5" s="8">
        <f>+H5-1</f>
        <v>2</v>
      </c>
    </row>
    <row r="6" spans="2:195" ht="15" x14ac:dyDescent="0.25">
      <c r="B6" s="197" t="s">
        <v>6</v>
      </c>
      <c r="C6" s="198"/>
      <c r="D6" s="198"/>
      <c r="E6" s="198"/>
      <c r="F6" s="198"/>
      <c r="G6" s="199"/>
      <c r="H6"/>
    </row>
    <row r="7" spans="2:195" x14ac:dyDescent="0.25">
      <c r="B7" s="213" t="s">
        <v>101</v>
      </c>
      <c r="C7" s="214"/>
      <c r="D7" s="214"/>
      <c r="E7" s="214"/>
      <c r="F7" s="214"/>
      <c r="G7" s="215"/>
    </row>
    <row r="8" spans="2:195" ht="70.900000000000006" customHeight="1" x14ac:dyDescent="0.25">
      <c r="B8" s="200" t="s">
        <v>102</v>
      </c>
      <c r="C8" s="201"/>
      <c r="D8" s="201"/>
      <c r="E8" s="201"/>
      <c r="F8" s="201"/>
      <c r="G8" s="202"/>
      <c r="H8" s="10"/>
      <c r="J8" s="9"/>
      <c r="K8" s="10"/>
    </row>
    <row r="9" spans="2:195" ht="14.25" thickBot="1" x14ac:dyDescent="0.3">
      <c r="B9" s="203"/>
      <c r="C9" s="204"/>
      <c r="D9" s="204"/>
      <c r="E9" s="204"/>
      <c r="F9" s="204"/>
      <c r="G9" s="205"/>
      <c r="J9" s="9"/>
      <c r="K9" s="10"/>
    </row>
    <row r="10" spans="2:195" ht="15" customHeight="1" thickBot="1" x14ac:dyDescent="0.3">
      <c r="B10" s="203" t="s">
        <v>7</v>
      </c>
      <c r="C10" s="204"/>
      <c r="D10" s="205"/>
      <c r="E10" s="11" t="s">
        <v>8</v>
      </c>
      <c r="F10" s="206" t="s">
        <v>9</v>
      </c>
      <c r="G10" s="207"/>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183" t="s">
        <v>10</v>
      </c>
      <c r="C12" s="184"/>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185"/>
      <c r="C13" s="186"/>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187"/>
      <c r="C14" s="188"/>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24</v>
      </c>
      <c r="D16" s="31"/>
      <c r="E16" s="32"/>
      <c r="F16" s="31"/>
      <c r="G16" s="33"/>
      <c r="H16" s="20"/>
      <c r="I16" s="7">
        <f>+G17*G64</f>
        <v>14160000</v>
      </c>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96</v>
      </c>
      <c r="D17" s="36">
        <v>6000000</v>
      </c>
      <c r="E17" s="37"/>
      <c r="F17" s="38">
        <v>1</v>
      </c>
      <c r="G17" s="39">
        <f>+F17*D17</f>
        <v>6000000</v>
      </c>
      <c r="H17" s="20" t="s">
        <v>25</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26</v>
      </c>
      <c r="D18" s="36">
        <v>2800000</v>
      </c>
      <c r="E18" s="37"/>
      <c r="F18" s="38">
        <f>+H5</f>
        <v>3</v>
      </c>
      <c r="G18" s="39">
        <f>+F18*D18</f>
        <v>8400000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27</v>
      </c>
      <c r="D19" s="36">
        <v>3000000</v>
      </c>
      <c r="E19" s="37"/>
      <c r="F19" s="38">
        <f>0.15*H5</f>
        <v>0.44999999999999996</v>
      </c>
      <c r="G19" s="39">
        <f>+F19*D19</f>
        <v>1349999.9999999998</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28</v>
      </c>
      <c r="D20" s="36">
        <f>+D19</f>
        <v>3000000</v>
      </c>
      <c r="E20" s="37"/>
      <c r="F20" s="38">
        <f>0.15*H5</f>
        <v>0.44999999999999996</v>
      </c>
      <c r="G20" s="39">
        <f>+F20*D20</f>
        <v>1349999.9999999998</v>
      </c>
      <c r="H20" s="20" t="s">
        <v>29</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25">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30</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25">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25">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25">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6"/>
      <c r="C30" s="47" t="s">
        <v>31</v>
      </c>
      <c r="D30" s="48"/>
      <c r="E30" s="49"/>
      <c r="F30" s="50"/>
      <c r="G30" s="51">
        <v>4910509.3506841343</v>
      </c>
      <c r="H30" s="52" t="s">
        <v>32</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53" t="s">
        <v>33</v>
      </c>
      <c r="D31" s="162">
        <v>5000000</v>
      </c>
      <c r="E31" s="163"/>
      <c r="F31" s="164"/>
      <c r="G31" s="165"/>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53" t="s">
        <v>34</v>
      </c>
      <c r="D32" s="162">
        <f>+D31</f>
        <v>5000000</v>
      </c>
      <c r="E32" s="163"/>
      <c r="F32" s="164"/>
      <c r="G32" s="165"/>
      <c r="H32" s="20" t="s">
        <v>25</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25">
      <c r="B33" s="46"/>
      <c r="C33" s="53"/>
      <c r="D33" s="162"/>
      <c r="E33" s="163"/>
      <c r="F33" s="164"/>
      <c r="G33" s="165"/>
      <c r="H33" s="20" t="s">
        <v>25</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53" t="s">
        <v>35</v>
      </c>
      <c r="D34" s="162">
        <f>+D32</f>
        <v>5000000</v>
      </c>
      <c r="E34" s="163"/>
      <c r="F34" s="164"/>
      <c r="G34" s="165"/>
      <c r="H34" s="20"/>
      <c r="I34" s="9"/>
      <c r="J34" s="167"/>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53" t="s">
        <v>36</v>
      </c>
      <c r="D35" s="162">
        <f>+D34</f>
        <v>5000000</v>
      </c>
      <c r="E35" s="163"/>
      <c r="F35" s="164"/>
      <c r="G35" s="165"/>
      <c r="H35" s="20" t="s">
        <v>37</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53" t="s">
        <v>38</v>
      </c>
      <c r="D36" s="162">
        <f>+D35</f>
        <v>5000000</v>
      </c>
      <c r="E36" s="163"/>
      <c r="F36" s="164"/>
      <c r="G36" s="165"/>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25">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25">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25">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25">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25">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25">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25">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25">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25">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25">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25">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25">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25">
      <c r="B49" s="46"/>
      <c r="C49" s="53"/>
      <c r="D49" s="48"/>
      <c r="E49" s="49"/>
      <c r="F49" s="50"/>
      <c r="G49" s="51"/>
      <c r="H49" s="20" t="s">
        <v>25</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39</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25">
      <c r="B51" s="59"/>
      <c r="C51" s="60"/>
      <c r="D51" s="61"/>
      <c r="E51" s="62"/>
      <c r="F51" s="63"/>
      <c r="G51" s="39"/>
      <c r="H51" s="64" t="s">
        <v>40</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5">
      <c r="B52" s="34"/>
      <c r="C52" s="68" t="s">
        <v>97</v>
      </c>
      <c r="D52" s="42">
        <v>1350000</v>
      </c>
      <c r="E52" s="37"/>
      <c r="F52" s="69">
        <f>+I5*2</f>
        <v>4</v>
      </c>
      <c r="G52" s="39">
        <f>+F52*D52</f>
        <v>5400000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25">
      <c r="B53" s="34"/>
      <c r="C53" s="68" t="s">
        <v>41</v>
      </c>
      <c r="D53" s="42">
        <v>1350000</v>
      </c>
      <c r="E53" s="70"/>
      <c r="F53" s="71">
        <f>+I5</f>
        <v>2</v>
      </c>
      <c r="G53" s="39">
        <f>+F53*D53</f>
        <v>2700000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25">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25">
      <c r="B55" s="54"/>
      <c r="C55" s="55" t="s">
        <v>42</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25">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25">
      <c r="B57" s="77"/>
      <c r="C57" s="178" t="s">
        <v>43</v>
      </c>
      <c r="D57" s="178"/>
      <c r="E57" s="178"/>
      <c r="F57" s="178"/>
      <c r="G57" s="189"/>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25">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25">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25">
      <c r="B60" s="190" t="s">
        <v>44</v>
      </c>
      <c r="C60" s="191"/>
      <c r="D60" s="191"/>
      <c r="E60" s="191"/>
      <c r="F60" s="191"/>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25">
      <c r="B61" s="82"/>
      <c r="C61" s="31" t="s">
        <v>45</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25">
      <c r="B62" s="34"/>
      <c r="C62" s="86" t="s">
        <v>46</v>
      </c>
      <c r="D62" s="87"/>
      <c r="E62" s="87"/>
      <c r="F62" s="88"/>
      <c r="G62" s="89"/>
      <c r="H62" s="52" t="s">
        <v>32</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7.25" thickBot="1" x14ac:dyDescent="0.3">
      <c r="B63" s="30"/>
      <c r="C63" s="178" t="s">
        <v>47</v>
      </c>
      <c r="D63" s="178"/>
      <c r="E63" s="178"/>
      <c r="F63" s="178"/>
      <c r="G63" s="92">
        <f>+SUM(G17:G30)+SUM(G51:G62)</f>
        <v>30110509.350684136</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4.25" thickBot="1" x14ac:dyDescent="0.3">
      <c r="B64" s="95"/>
      <c r="C64" s="192" t="s">
        <v>48</v>
      </c>
      <c r="D64" s="192"/>
      <c r="E64" s="192"/>
      <c r="F64" s="192"/>
      <c r="G64" s="96">
        <v>2.36</v>
      </c>
      <c r="H64" s="97" t="s">
        <v>49</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25">
      <c r="B65" s="30"/>
      <c r="C65" s="178" t="s">
        <v>50</v>
      </c>
      <c r="D65" s="178"/>
      <c r="E65" s="178"/>
      <c r="F65" s="178"/>
      <c r="G65" s="98">
        <f>+ROUND(G63*G64,0)</f>
        <v>71060802</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5" customHeight="1" x14ac:dyDescent="0.25">
      <c r="B66" s="193" t="s">
        <v>51</v>
      </c>
      <c r="C66" s="194"/>
      <c r="D66" s="194" t="s">
        <v>52</v>
      </c>
      <c r="E66" s="100" t="s">
        <v>53</v>
      </c>
      <c r="F66" s="195" t="s">
        <v>54</v>
      </c>
      <c r="G66" s="101" t="s">
        <v>14</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193"/>
      <c r="C67" s="194"/>
      <c r="D67" s="194"/>
      <c r="E67" s="100" t="s">
        <v>55</v>
      </c>
      <c r="F67" s="195"/>
      <c r="G67" s="102" t="s">
        <v>18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25">
      <c r="B68" s="193"/>
      <c r="C68" s="194"/>
      <c r="D68" s="194"/>
      <c r="E68" s="103" t="s">
        <v>56</v>
      </c>
      <c r="F68" s="104" t="s">
        <v>57</v>
      </c>
      <c r="G68" s="102" t="s">
        <v>58</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25">
      <c r="B69" s="95"/>
      <c r="C69" s="105" t="s">
        <v>59</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108"/>
      <c r="C70" s="31" t="s">
        <v>60</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25">
      <c r="B71" s="109"/>
      <c r="C71" s="110" t="s">
        <v>98</v>
      </c>
      <c r="D71" s="111" t="s">
        <v>61</v>
      </c>
      <c r="E71" s="112">
        <v>140000</v>
      </c>
      <c r="F71" s="113">
        <v>7</v>
      </c>
      <c r="G71" s="114">
        <f>+F71*E71</f>
        <v>980000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25">
      <c r="B72" s="108"/>
      <c r="C72" s="31" t="s">
        <v>62</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25">
      <c r="B73" s="117"/>
      <c r="C73" s="118" t="s">
        <v>63</v>
      </c>
      <c r="D73" s="119" t="s">
        <v>64</v>
      </c>
      <c r="E73" s="112">
        <v>600000</v>
      </c>
      <c r="F73" s="120">
        <f>+F18+F52+F53</f>
        <v>9</v>
      </c>
      <c r="G73" s="114">
        <f>+F73*E73</f>
        <v>5400000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38.25" customHeight="1" x14ac:dyDescent="0.25">
      <c r="B74" s="117"/>
      <c r="C74" s="121" t="s">
        <v>65</v>
      </c>
      <c r="D74" s="119" t="s">
        <v>66</v>
      </c>
      <c r="E74" s="112">
        <v>3000000</v>
      </c>
      <c r="F74" s="122">
        <v>3</v>
      </c>
      <c r="G74" s="114">
        <f>+F74*E74</f>
        <v>9000000</v>
      </c>
      <c r="H74" s="20">
        <v>3000000</v>
      </c>
      <c r="I74" s="7"/>
      <c r="J74" s="7" t="s">
        <v>67</v>
      </c>
      <c r="K74" s="6"/>
      <c r="L74" s="6"/>
      <c r="M74" s="6"/>
      <c r="N74" s="6"/>
      <c r="O74" s="6"/>
      <c r="P74" s="10"/>
      <c r="Q74" s="10"/>
      <c r="R74" s="10"/>
      <c r="S74" s="10"/>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45" customFormat="1" ht="34.15" customHeight="1" x14ac:dyDescent="0.25">
      <c r="B75" s="117"/>
      <c r="C75" s="40" t="s">
        <v>68</v>
      </c>
      <c r="D75" s="119" t="s">
        <v>66</v>
      </c>
      <c r="E75" s="112">
        <v>400000</v>
      </c>
      <c r="F75" s="120">
        <v>3</v>
      </c>
      <c r="G75" s="114">
        <f>+F75*E75</f>
        <v>1200000</v>
      </c>
      <c r="H75" s="20">
        <v>400000</v>
      </c>
      <c r="I75" s="7"/>
      <c r="J75" s="7"/>
      <c r="K75" s="123"/>
      <c r="L75" s="123"/>
      <c r="M75" s="123"/>
      <c r="N75" s="123"/>
      <c r="P75" s="6"/>
      <c r="Q75" s="6"/>
      <c r="R75" s="6"/>
      <c r="S75" s="6"/>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0"/>
      <c r="FX75" s="10"/>
      <c r="FY75" s="10"/>
      <c r="FZ75" s="10"/>
      <c r="GA75" s="10"/>
      <c r="GB75" s="10"/>
      <c r="GC75" s="10"/>
      <c r="GD75" s="10"/>
      <c r="GE75" s="10"/>
      <c r="GF75" s="10"/>
      <c r="GG75" s="10"/>
      <c r="GH75" s="10"/>
      <c r="GI75" s="10"/>
      <c r="GJ75" s="10"/>
      <c r="GK75" s="10"/>
      <c r="GL75" s="10"/>
      <c r="GM75" s="10"/>
    </row>
    <row r="76" spans="2:195" s="16" customFormat="1" ht="27.75" customHeight="1" x14ac:dyDescent="0.25">
      <c r="B76" s="117"/>
      <c r="C76" s="110" t="s">
        <v>69</v>
      </c>
      <c r="D76" s="111" t="s">
        <v>66</v>
      </c>
      <c r="E76" s="112">
        <v>400000</v>
      </c>
      <c r="F76" s="120">
        <f>+H5</f>
        <v>3</v>
      </c>
      <c r="G76" s="114">
        <f>+F76*E76</f>
        <v>1200000</v>
      </c>
      <c r="H76" s="20">
        <v>700000</v>
      </c>
      <c r="I76" s="9"/>
      <c r="J76" s="124"/>
      <c r="K76" s="125"/>
      <c r="L76" s="125"/>
      <c r="M76" s="125"/>
      <c r="N76" s="125"/>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16" customFormat="1" x14ac:dyDescent="0.25">
      <c r="B77" s="108"/>
      <c r="C77" s="31" t="s">
        <v>70</v>
      </c>
      <c r="D77" s="31"/>
      <c r="E77" s="83"/>
      <c r="F77" s="115"/>
      <c r="G77" s="116"/>
      <c r="H77" s="7">
        <f>+H76/2.3</f>
        <v>304347.82608695654</v>
      </c>
      <c r="I77" s="7"/>
      <c r="J77" s="12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ht="27.75" customHeight="1" x14ac:dyDescent="0.25">
      <c r="B78" s="117"/>
      <c r="C78" s="127" t="s">
        <v>71</v>
      </c>
      <c r="D78" s="128" t="s">
        <v>66</v>
      </c>
      <c r="E78" s="112">
        <v>300000</v>
      </c>
      <c r="F78" s="120">
        <v>3</v>
      </c>
      <c r="G78" s="114">
        <f>+F78*E78</f>
        <v>900000</v>
      </c>
      <c r="H78" s="20">
        <v>1000000</v>
      </c>
      <c r="I78" s="7"/>
      <c r="J78" s="7"/>
      <c r="K78" s="123"/>
      <c r="L78" s="123"/>
      <c r="M78" s="123"/>
      <c r="N78" s="123"/>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25">
      <c r="B79" s="117"/>
      <c r="C79" s="110" t="s">
        <v>72</v>
      </c>
      <c r="D79" s="111" t="s">
        <v>66</v>
      </c>
      <c r="E79" s="112">
        <v>100000</v>
      </c>
      <c r="F79" s="120">
        <f>+H5</f>
        <v>3</v>
      </c>
      <c r="G79" s="114">
        <f>+F79*E79</f>
        <v>300000</v>
      </c>
      <c r="H79" s="20">
        <v>100000</v>
      </c>
      <c r="I79" s="7"/>
      <c r="J79" s="124"/>
      <c r="K79" s="125"/>
      <c r="L79" s="125"/>
      <c r="M79" s="125"/>
      <c r="N79" s="125"/>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31.15" customHeight="1" x14ac:dyDescent="0.25">
      <c r="B80" s="117"/>
      <c r="C80" s="110" t="s">
        <v>73</v>
      </c>
      <c r="D80" s="111" t="s">
        <v>66</v>
      </c>
      <c r="E80" s="112">
        <f>+H80</f>
        <v>200000</v>
      </c>
      <c r="F80" s="129">
        <f>+H5</f>
        <v>3</v>
      </c>
      <c r="G80" s="114">
        <f>+F80*E80</f>
        <v>600000</v>
      </c>
      <c r="H80" s="20">
        <v>200000</v>
      </c>
      <c r="I80" s="7"/>
      <c r="J80" s="126"/>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27.75" customHeight="1" thickBot="1" x14ac:dyDescent="0.3">
      <c r="B81" s="130"/>
      <c r="C81" s="131" t="s">
        <v>74</v>
      </c>
      <c r="D81" s="132" t="s">
        <v>66</v>
      </c>
      <c r="E81" s="133">
        <v>38500</v>
      </c>
      <c r="F81" s="134">
        <f>+H5</f>
        <v>3</v>
      </c>
      <c r="G81" s="135">
        <f>+F81*E81</f>
        <v>115500</v>
      </c>
      <c r="H81" s="136" t="s">
        <v>32</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x14ac:dyDescent="0.25">
      <c r="B82" s="137"/>
      <c r="C82" s="196" t="s">
        <v>75</v>
      </c>
      <c r="D82" s="196"/>
      <c r="E82" s="196"/>
      <c r="F82" s="196"/>
      <c r="G82" s="138">
        <f>+SUM(G71:G81)</f>
        <v>19695500</v>
      </c>
      <c r="H82" s="6"/>
      <c r="I82" s="7"/>
      <c r="J82" s="7"/>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25">
      <c r="B83" s="140"/>
      <c r="C83" s="178" t="s">
        <v>76</v>
      </c>
      <c r="D83" s="178"/>
      <c r="E83" s="178"/>
      <c r="F83" s="178"/>
      <c r="G83" s="141">
        <f>+G82+G65</f>
        <v>90756302</v>
      </c>
      <c r="H83" s="7">
        <f>+H86/2.36</f>
        <v>0</v>
      </c>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ht="13.15" hidden="1" customHeight="1" x14ac:dyDescent="0.25">
      <c r="B84" s="140"/>
      <c r="C84" s="182" t="s">
        <v>77</v>
      </c>
      <c r="D84" s="182"/>
      <c r="E84" s="182"/>
      <c r="F84" s="182"/>
      <c r="G84" s="142"/>
      <c r="H84" s="160" t="s">
        <v>32</v>
      </c>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15" hidden="1" customHeight="1" x14ac:dyDescent="0.25">
      <c r="B85" s="140"/>
      <c r="C85" s="178" t="s">
        <v>78</v>
      </c>
      <c r="D85" s="178"/>
      <c r="E85" s="178"/>
      <c r="F85" s="178"/>
      <c r="G85" s="141"/>
      <c r="H85" s="20"/>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x14ac:dyDescent="0.25">
      <c r="B86" s="140"/>
      <c r="C86" s="178" t="s">
        <v>79</v>
      </c>
      <c r="D86" s="178"/>
      <c r="E86" s="178"/>
      <c r="F86" s="178"/>
      <c r="G86" s="143">
        <f>+ROUND(G83*0.19,0)</f>
        <v>17243697</v>
      </c>
      <c r="H86" s="7"/>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ht="14.25" thickBot="1" x14ac:dyDescent="0.3">
      <c r="A87" s="45"/>
      <c r="B87" s="144"/>
      <c r="C87" s="179" t="s">
        <v>80</v>
      </c>
      <c r="D87" s="179"/>
      <c r="E87" s="179"/>
      <c r="F87" s="179"/>
      <c r="G87" s="145">
        <f>+G86+G83+1</f>
        <v>108000000</v>
      </c>
      <c r="H87" s="7">
        <v>114794540</v>
      </c>
      <c r="I87" s="161"/>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ht="30" customHeight="1" x14ac:dyDescent="0.25">
      <c r="B88" s="180" t="s">
        <v>81</v>
      </c>
      <c r="C88" s="181"/>
      <c r="D88" s="181"/>
      <c r="E88" s="181"/>
      <c r="F88" s="181"/>
      <c r="G88" s="181"/>
      <c r="H88" s="7"/>
    </row>
    <row r="89" spans="1:195" ht="28.5" customHeight="1" x14ac:dyDescent="0.25">
      <c r="B89" s="169" t="s">
        <v>82</v>
      </c>
      <c r="C89" s="170"/>
      <c r="D89" s="170"/>
      <c r="E89" s="170"/>
      <c r="F89" s="170"/>
      <c r="G89" s="171"/>
      <c r="H89" s="7"/>
    </row>
    <row r="90" spans="1:195" ht="27" customHeight="1" x14ac:dyDescent="0.25">
      <c r="B90" s="169" t="s">
        <v>100</v>
      </c>
      <c r="C90" s="170"/>
      <c r="D90" s="170"/>
      <c r="E90" s="170"/>
      <c r="F90" s="170"/>
      <c r="G90" s="171"/>
      <c r="H90" s="139"/>
    </row>
    <row r="91" spans="1:195" ht="24.75" customHeight="1" x14ac:dyDescent="0.25">
      <c r="B91" s="169" t="s">
        <v>83</v>
      </c>
      <c r="C91" s="170"/>
      <c r="D91" s="170"/>
      <c r="E91" s="170"/>
      <c r="F91" s="170"/>
      <c r="G91" s="171"/>
    </row>
    <row r="92" spans="1:195" ht="38.450000000000003" customHeight="1" x14ac:dyDescent="0.25">
      <c r="B92" s="169" t="s">
        <v>84</v>
      </c>
      <c r="C92" s="170"/>
      <c r="D92" s="170"/>
      <c r="E92" s="170"/>
      <c r="F92" s="170"/>
      <c r="G92" s="171"/>
      <c r="H92" s="146"/>
      <c r="I92" s="166"/>
    </row>
    <row r="93" spans="1:195" ht="28.5" customHeight="1" x14ac:dyDescent="0.25">
      <c r="B93" s="169" t="s">
        <v>85</v>
      </c>
      <c r="C93" s="170"/>
      <c r="D93" s="170"/>
      <c r="E93" s="170"/>
      <c r="F93" s="170"/>
      <c r="G93" s="171"/>
    </row>
    <row r="94" spans="1:195" ht="28.5" customHeight="1" x14ac:dyDescent="0.25">
      <c r="B94" s="169" t="s">
        <v>99</v>
      </c>
      <c r="C94" s="170"/>
      <c r="D94" s="170"/>
      <c r="E94" s="170"/>
      <c r="F94" s="170"/>
      <c r="G94" s="171"/>
    </row>
    <row r="95" spans="1:195" ht="28.5" customHeight="1" x14ac:dyDescent="0.25">
      <c r="B95" s="169" t="s">
        <v>86</v>
      </c>
      <c r="C95" s="170"/>
      <c r="D95" s="170"/>
      <c r="E95" s="170"/>
      <c r="F95" s="170"/>
      <c r="G95" s="171"/>
    </row>
    <row r="96" spans="1:195" ht="28.5" customHeight="1" x14ac:dyDescent="0.25">
      <c r="B96" s="169" t="s">
        <v>87</v>
      </c>
      <c r="C96" s="170"/>
      <c r="D96" s="170"/>
      <c r="E96" s="170"/>
      <c r="F96" s="170"/>
      <c r="G96" s="171"/>
    </row>
    <row r="97" spans="2:7" ht="48" customHeight="1" x14ac:dyDescent="0.25">
      <c r="B97" s="169" t="s">
        <v>88</v>
      </c>
      <c r="C97" s="170"/>
      <c r="D97" s="170"/>
      <c r="E97" s="170"/>
      <c r="F97" s="170"/>
      <c r="G97" s="171"/>
    </row>
    <row r="98" spans="2:7" ht="43.9" customHeight="1" x14ac:dyDescent="0.25">
      <c r="B98" s="172" t="s">
        <v>89</v>
      </c>
      <c r="C98" s="173"/>
      <c r="D98" s="173"/>
      <c r="E98" s="173"/>
      <c r="F98" s="173"/>
      <c r="G98" s="174"/>
    </row>
    <row r="99" spans="2:7" ht="44.25" customHeight="1" x14ac:dyDescent="0.25">
      <c r="B99" s="175" t="s">
        <v>90</v>
      </c>
      <c r="C99" s="176"/>
      <c r="D99" s="176"/>
      <c r="E99" s="176"/>
      <c r="F99" s="176"/>
      <c r="G99" s="177"/>
    </row>
    <row r="100" spans="2:7" ht="30" customHeight="1" x14ac:dyDescent="0.25">
      <c r="B100" s="169" t="s">
        <v>91</v>
      </c>
      <c r="C100" s="170"/>
      <c r="D100" s="170"/>
      <c r="E100" s="170"/>
      <c r="F100" s="170"/>
      <c r="G100" s="171"/>
    </row>
    <row r="101" spans="2:7" ht="29.45" customHeight="1" x14ac:dyDescent="0.25">
      <c r="B101" s="175" t="s">
        <v>92</v>
      </c>
      <c r="C101" s="176"/>
      <c r="D101" s="176"/>
      <c r="E101" s="176"/>
      <c r="F101" s="176"/>
      <c r="G101" s="177"/>
    </row>
    <row r="102" spans="2:7" x14ac:dyDescent="0.25">
      <c r="B102" s="147"/>
      <c r="C102" s="148"/>
      <c r="D102" s="148"/>
      <c r="E102" s="148"/>
      <c r="F102" s="148"/>
      <c r="G102" s="148"/>
    </row>
    <row r="103" spans="2:7" ht="15.75" x14ac:dyDescent="0.25">
      <c r="B103" s="149" t="s">
        <v>93</v>
      </c>
      <c r="C103" s="150"/>
      <c r="D103" s="150"/>
      <c r="E103" s="151"/>
      <c r="F103" s="152"/>
      <c r="G103" s="152"/>
    </row>
    <row r="104" spans="2:7" ht="38.25" customHeight="1" x14ac:dyDescent="0.25">
      <c r="B104" s="153"/>
      <c r="C104" s="154"/>
      <c r="D104" s="150"/>
      <c r="E104" s="155"/>
      <c r="F104" s="156"/>
      <c r="G104" s="156"/>
    </row>
    <row r="105" spans="2:7" ht="16.5" x14ac:dyDescent="0.25">
      <c r="B105" s="157" t="s">
        <v>94</v>
      </c>
      <c r="C105" s="150"/>
      <c r="D105" s="150"/>
      <c r="E105" s="168" t="s">
        <v>95</v>
      </c>
      <c r="F105" s="168"/>
      <c r="G105" s="168"/>
    </row>
  </sheetData>
  <mergeCells count="42">
    <mergeCell ref="B5:G5"/>
    <mergeCell ref="B2:G2"/>
    <mergeCell ref="B3:G3"/>
    <mergeCell ref="H3:H4"/>
    <mergeCell ref="I3:I4"/>
    <mergeCell ref="B4:G4"/>
    <mergeCell ref="B6:G6"/>
    <mergeCell ref="B7:G7"/>
    <mergeCell ref="B8:G8"/>
    <mergeCell ref="B9:G9"/>
    <mergeCell ref="B10:D10"/>
    <mergeCell ref="F10:G10"/>
    <mergeCell ref="C84:F84"/>
    <mergeCell ref="B12:C14"/>
    <mergeCell ref="C57:G57"/>
    <mergeCell ref="B60:F60"/>
    <mergeCell ref="C63:F63"/>
    <mergeCell ref="C64:F64"/>
    <mergeCell ref="C65:F65"/>
    <mergeCell ref="B66:C68"/>
    <mergeCell ref="D66:D68"/>
    <mergeCell ref="F66:F67"/>
    <mergeCell ref="C82:F82"/>
    <mergeCell ref="C83:F83"/>
    <mergeCell ref="B96:G96"/>
    <mergeCell ref="C85:F85"/>
    <mergeCell ref="C86:F86"/>
    <mergeCell ref="C87:F87"/>
    <mergeCell ref="B88:G88"/>
    <mergeCell ref="B89:G89"/>
    <mergeCell ref="B90:G90"/>
    <mergeCell ref="B91:G91"/>
    <mergeCell ref="B92:G92"/>
    <mergeCell ref="B93:G93"/>
    <mergeCell ref="B94:G94"/>
    <mergeCell ref="B95:G95"/>
    <mergeCell ref="E105:G105"/>
    <mergeCell ref="B97:G97"/>
    <mergeCell ref="B98:G98"/>
    <mergeCell ref="B99:G99"/>
    <mergeCell ref="B100:G100"/>
    <mergeCell ref="B101:G10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125BC-627A-4571-8F6E-C1F4880BCF66}">
  <sheetPr>
    <tabColor rgb="FF00B050"/>
  </sheetPr>
  <dimension ref="A1:GV105"/>
  <sheetViews>
    <sheetView tabSelected="1" topLeftCell="B1" zoomScaleNormal="100" workbookViewId="0">
      <selection activeCell="H67" sqref="H67"/>
    </sheetView>
  </sheetViews>
  <sheetFormatPr baseColWidth="10" defaultColWidth="12.5703125" defaultRowHeight="13.5" x14ac:dyDescent="0.25"/>
  <cols>
    <col min="1" max="1" width="1.85546875" style="6" customWidth="1"/>
    <col min="2" max="2" width="10.28515625" style="125" customWidth="1"/>
    <col min="3" max="3" width="51.28515625" style="125" customWidth="1"/>
    <col min="4" max="4" width="19" style="125" customWidth="1"/>
    <col min="5" max="5" width="15.85546875" style="158" customWidth="1"/>
    <col min="6" max="6" width="13.85546875" style="6" customWidth="1"/>
    <col min="7" max="7" width="25" style="159" customWidth="1"/>
    <col min="8" max="8" width="20.5703125" style="6" customWidth="1"/>
    <col min="9" max="9" width="49.5703125" style="7" customWidth="1"/>
    <col min="10" max="10" width="20.285156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208" t="s">
        <v>0</v>
      </c>
      <c r="C2" s="209"/>
      <c r="D2" s="209"/>
      <c r="E2" s="209"/>
      <c r="F2" s="209"/>
      <c r="G2" s="210"/>
    </row>
    <row r="3" spans="2:195" x14ac:dyDescent="0.25">
      <c r="B3" s="208" t="s">
        <v>1</v>
      </c>
      <c r="C3" s="209"/>
      <c r="D3" s="209"/>
      <c r="E3" s="209"/>
      <c r="F3" s="209"/>
      <c r="G3" s="209"/>
      <c r="H3" s="211" t="s">
        <v>2</v>
      </c>
      <c r="I3" s="211" t="s">
        <v>3</v>
      </c>
    </row>
    <row r="4" spans="2:195" x14ac:dyDescent="0.25">
      <c r="B4" s="208" t="s">
        <v>4</v>
      </c>
      <c r="C4" s="209"/>
      <c r="D4" s="209"/>
      <c r="E4" s="209"/>
      <c r="F4" s="209"/>
      <c r="G4" s="209"/>
      <c r="H4" s="212"/>
      <c r="I4" s="212"/>
    </row>
    <row r="5" spans="2:195" ht="15" customHeight="1" x14ac:dyDescent="0.25">
      <c r="B5" s="208" t="s">
        <v>5</v>
      </c>
      <c r="C5" s="209"/>
      <c r="D5" s="209"/>
      <c r="E5" s="209"/>
      <c r="F5" s="209"/>
      <c r="G5" s="209"/>
      <c r="H5" s="8">
        <v>3</v>
      </c>
      <c r="I5" s="8">
        <f>+H5-1</f>
        <v>2</v>
      </c>
    </row>
    <row r="6" spans="2:195" ht="15" x14ac:dyDescent="0.25">
      <c r="B6" s="197" t="s">
        <v>6</v>
      </c>
      <c r="C6" s="198"/>
      <c r="D6" s="198"/>
      <c r="E6" s="198"/>
      <c r="F6" s="198"/>
      <c r="G6" s="199"/>
      <c r="H6"/>
    </row>
    <row r="7" spans="2:195" x14ac:dyDescent="0.25">
      <c r="B7" s="213" t="s">
        <v>101</v>
      </c>
      <c r="C7" s="214"/>
      <c r="D7" s="214"/>
      <c r="E7" s="214"/>
      <c r="F7" s="214"/>
      <c r="G7" s="215"/>
    </row>
    <row r="8" spans="2:195" ht="70.900000000000006" customHeight="1" x14ac:dyDescent="0.25">
      <c r="B8" s="200" t="s">
        <v>102</v>
      </c>
      <c r="C8" s="201"/>
      <c r="D8" s="201"/>
      <c r="E8" s="201"/>
      <c r="F8" s="201"/>
      <c r="G8" s="202"/>
      <c r="H8" s="10"/>
      <c r="J8" s="9"/>
      <c r="K8" s="10"/>
    </row>
    <row r="9" spans="2:195" ht="14.25" thickBot="1" x14ac:dyDescent="0.3">
      <c r="B9" s="203"/>
      <c r="C9" s="204"/>
      <c r="D9" s="204"/>
      <c r="E9" s="204"/>
      <c r="F9" s="204"/>
      <c r="G9" s="205"/>
      <c r="J9" s="9"/>
      <c r="K9" s="10"/>
    </row>
    <row r="10" spans="2:195" ht="15" customHeight="1" thickBot="1" x14ac:dyDescent="0.3">
      <c r="B10" s="203" t="s">
        <v>7</v>
      </c>
      <c r="C10" s="204"/>
      <c r="D10" s="205"/>
      <c r="E10" s="11" t="s">
        <v>8</v>
      </c>
      <c r="F10" s="206" t="s">
        <v>9</v>
      </c>
      <c r="G10" s="207"/>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183" t="s">
        <v>10</v>
      </c>
      <c r="C12" s="184"/>
      <c r="D12" s="17" t="s">
        <v>11</v>
      </c>
      <c r="E12" s="18" t="s">
        <v>12</v>
      </c>
      <c r="F12" s="17" t="s">
        <v>13</v>
      </c>
      <c r="G12" s="19" t="s">
        <v>14</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185"/>
      <c r="C13" s="186"/>
      <c r="D13" s="21" t="s">
        <v>15</v>
      </c>
      <c r="E13" s="22" t="s">
        <v>16</v>
      </c>
      <c r="F13" s="21" t="s">
        <v>17</v>
      </c>
      <c r="G13" s="23" t="s">
        <v>18</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187"/>
      <c r="C14" s="188"/>
      <c r="D14" s="24" t="s">
        <v>19</v>
      </c>
      <c r="E14" s="25" t="s">
        <v>20</v>
      </c>
      <c r="F14" s="24" t="s">
        <v>21</v>
      </c>
      <c r="G14" s="26" t="s">
        <v>22</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23</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24</v>
      </c>
      <c r="D16" s="31"/>
      <c r="E16" s="32"/>
      <c r="F16" s="31"/>
      <c r="G16" s="33"/>
      <c r="H16" s="20"/>
      <c r="I16" s="7">
        <f>+G17*G64</f>
        <v>0</v>
      </c>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96</v>
      </c>
      <c r="D17" s="36"/>
      <c r="E17" s="37"/>
      <c r="F17" s="38">
        <v>1</v>
      </c>
      <c r="G17" s="39">
        <f>+F17*D17</f>
        <v>0</v>
      </c>
      <c r="H17" s="20" t="s">
        <v>25</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26</v>
      </c>
      <c r="D18" s="36"/>
      <c r="E18" s="37"/>
      <c r="F18" s="38">
        <f>+H5</f>
        <v>3</v>
      </c>
      <c r="G18" s="39">
        <f>+F18*D18</f>
        <v>0</v>
      </c>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27</v>
      </c>
      <c r="D19" s="36"/>
      <c r="E19" s="37"/>
      <c r="F19" s="38">
        <f>0.15*H5</f>
        <v>0.44999999999999996</v>
      </c>
      <c r="G19" s="39">
        <f>+F19*D19</f>
        <v>0</v>
      </c>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28</v>
      </c>
      <c r="D20" s="36"/>
      <c r="E20" s="37"/>
      <c r="F20" s="38">
        <f>0.15*H5</f>
        <v>0.44999999999999996</v>
      </c>
      <c r="G20" s="39">
        <f>+F20*D20</f>
        <v>0</v>
      </c>
      <c r="H20" s="20" t="s">
        <v>29</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25">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30</v>
      </c>
      <c r="D26" s="42"/>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25">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25">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25">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6"/>
      <c r="C30" s="47" t="s">
        <v>31</v>
      </c>
      <c r="D30" s="48"/>
      <c r="E30" s="49"/>
      <c r="F30" s="50"/>
      <c r="G30" s="51">
        <v>4910509.3506841343</v>
      </c>
      <c r="H30" s="52" t="s">
        <v>32</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53" t="s">
        <v>33</v>
      </c>
      <c r="D31" s="162"/>
      <c r="E31" s="163"/>
      <c r="F31" s="164"/>
      <c r="G31" s="165"/>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53" t="s">
        <v>34</v>
      </c>
      <c r="D32" s="162"/>
      <c r="E32" s="163"/>
      <c r="F32" s="164"/>
      <c r="G32" s="165"/>
      <c r="H32" s="20" t="s">
        <v>25</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25">
      <c r="B33" s="46"/>
      <c r="C33" s="53"/>
      <c r="D33" s="162"/>
      <c r="E33" s="163"/>
      <c r="F33" s="164"/>
      <c r="G33" s="165"/>
      <c r="H33" s="20" t="s">
        <v>25</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53" t="s">
        <v>35</v>
      </c>
      <c r="D34" s="162"/>
      <c r="E34" s="163"/>
      <c r="F34" s="164"/>
      <c r="G34" s="165"/>
      <c r="H34" s="20"/>
      <c r="I34" s="9"/>
      <c r="J34" s="167"/>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53" t="s">
        <v>36</v>
      </c>
      <c r="D35" s="162"/>
      <c r="E35" s="163"/>
      <c r="F35" s="164"/>
      <c r="G35" s="165"/>
      <c r="H35" s="20" t="s">
        <v>37</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53" t="s">
        <v>38</v>
      </c>
      <c r="D36" s="162"/>
      <c r="E36" s="163"/>
      <c r="F36" s="164"/>
      <c r="G36" s="165"/>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25">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25">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25">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25">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25">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25">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25">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25">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25">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25">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25">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25">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25">
      <c r="B49" s="46"/>
      <c r="C49" s="53"/>
      <c r="D49" s="48"/>
      <c r="E49" s="49"/>
      <c r="F49" s="50"/>
      <c r="G49" s="51"/>
      <c r="H49" s="20" t="s">
        <v>25</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39</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25">
      <c r="B51" s="59"/>
      <c r="C51" s="60"/>
      <c r="D51" s="61"/>
      <c r="E51" s="62"/>
      <c r="F51" s="63"/>
      <c r="G51" s="39"/>
      <c r="H51" s="64" t="s">
        <v>40</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5">
      <c r="B52" s="34"/>
      <c r="C52" s="68" t="s">
        <v>97</v>
      </c>
      <c r="D52" s="42"/>
      <c r="E52" s="37"/>
      <c r="F52" s="69">
        <f>+I5*2</f>
        <v>4</v>
      </c>
      <c r="G52" s="39">
        <f>+F52*D52</f>
        <v>0</v>
      </c>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x14ac:dyDescent="0.25">
      <c r="B53" s="34"/>
      <c r="C53" s="68" t="s">
        <v>41</v>
      </c>
      <c r="D53" s="42"/>
      <c r="E53" s="70"/>
      <c r="F53" s="71">
        <f>+I5</f>
        <v>2</v>
      </c>
      <c r="G53" s="39">
        <f>+F53*D53</f>
        <v>0</v>
      </c>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25">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25">
      <c r="B55" s="54"/>
      <c r="C55" s="55" t="s">
        <v>42</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25">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25">
      <c r="B57" s="77"/>
      <c r="C57" s="178" t="s">
        <v>43</v>
      </c>
      <c r="D57" s="178"/>
      <c r="E57" s="178"/>
      <c r="F57" s="178"/>
      <c r="G57" s="189"/>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25">
      <c r="B58" s="34"/>
      <c r="C58" s="78"/>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25">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25">
      <c r="B60" s="190" t="s">
        <v>44</v>
      </c>
      <c r="C60" s="191"/>
      <c r="D60" s="191"/>
      <c r="E60" s="191"/>
      <c r="F60" s="191"/>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25">
      <c r="B61" s="82"/>
      <c r="C61" s="31" t="s">
        <v>45</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25">
      <c r="B62" s="34"/>
      <c r="C62" s="86" t="s">
        <v>46</v>
      </c>
      <c r="D62" s="87"/>
      <c r="E62" s="87"/>
      <c r="F62" s="88"/>
      <c r="G62" s="89"/>
      <c r="H62" s="52" t="s">
        <v>32</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7.25" thickBot="1" x14ac:dyDescent="0.3">
      <c r="B63" s="30"/>
      <c r="C63" s="178" t="s">
        <v>47</v>
      </c>
      <c r="D63" s="178"/>
      <c r="E63" s="178"/>
      <c r="F63" s="178"/>
      <c r="G63" s="92">
        <f>+SUM(G17:G30)+SUM(G51:G62)</f>
        <v>4910509.3506841343</v>
      </c>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4.25" thickBot="1" x14ac:dyDescent="0.3">
      <c r="B64" s="95"/>
      <c r="C64" s="192" t="s">
        <v>48</v>
      </c>
      <c r="D64" s="192"/>
      <c r="E64" s="192"/>
      <c r="F64" s="192"/>
      <c r="G64" s="96">
        <v>2.36</v>
      </c>
      <c r="H64" s="97" t="s">
        <v>49</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25">
      <c r="B65" s="30"/>
      <c r="C65" s="178" t="s">
        <v>50</v>
      </c>
      <c r="D65" s="178"/>
      <c r="E65" s="178"/>
      <c r="F65" s="178"/>
      <c r="G65" s="98">
        <f>+ROUND(G63*G64,0)</f>
        <v>11588802</v>
      </c>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5" customHeight="1" x14ac:dyDescent="0.25">
      <c r="B66" s="193" t="s">
        <v>51</v>
      </c>
      <c r="C66" s="194"/>
      <c r="D66" s="194" t="s">
        <v>52</v>
      </c>
      <c r="E66" s="100" t="s">
        <v>53</v>
      </c>
      <c r="F66" s="195" t="s">
        <v>54</v>
      </c>
      <c r="G66" s="101" t="s">
        <v>14</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193"/>
      <c r="C67" s="194"/>
      <c r="D67" s="194"/>
      <c r="E67" s="100" t="s">
        <v>55</v>
      </c>
      <c r="F67" s="195"/>
      <c r="G67" s="102" t="s">
        <v>18</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25">
      <c r="B68" s="193"/>
      <c r="C68" s="194"/>
      <c r="D68" s="194"/>
      <c r="E68" s="103" t="s">
        <v>56</v>
      </c>
      <c r="F68" s="104" t="s">
        <v>57</v>
      </c>
      <c r="G68" s="102" t="s">
        <v>58</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25">
      <c r="B69" s="95"/>
      <c r="C69" s="105" t="s">
        <v>59</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108"/>
      <c r="C70" s="31" t="s">
        <v>60</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25">
      <c r="B71" s="109"/>
      <c r="C71" s="110" t="s">
        <v>98</v>
      </c>
      <c r="D71" s="111" t="s">
        <v>61</v>
      </c>
      <c r="E71" s="112"/>
      <c r="F71" s="113">
        <v>7</v>
      </c>
      <c r="G71" s="114">
        <f>+F71*E71</f>
        <v>0</v>
      </c>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25">
      <c r="B72" s="108"/>
      <c r="C72" s="31" t="s">
        <v>62</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25">
      <c r="B73" s="117"/>
      <c r="C73" s="118" t="s">
        <v>63</v>
      </c>
      <c r="D73" s="119" t="s">
        <v>64</v>
      </c>
      <c r="E73" s="112"/>
      <c r="F73" s="120">
        <f>+F18+F52+F53</f>
        <v>9</v>
      </c>
      <c r="G73" s="114">
        <f>+F73*E73</f>
        <v>0</v>
      </c>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38.25" customHeight="1" x14ac:dyDescent="0.25">
      <c r="B74" s="117"/>
      <c r="C74" s="121" t="s">
        <v>65</v>
      </c>
      <c r="D74" s="119" t="s">
        <v>66</v>
      </c>
      <c r="E74" s="112"/>
      <c r="F74" s="122">
        <v>3</v>
      </c>
      <c r="G74" s="114">
        <f>+F74*E74</f>
        <v>0</v>
      </c>
      <c r="H74" s="20">
        <v>3000000</v>
      </c>
      <c r="I74" s="7"/>
      <c r="J74" s="7" t="s">
        <v>67</v>
      </c>
      <c r="K74" s="6"/>
      <c r="L74" s="6"/>
      <c r="M74" s="6"/>
      <c r="N74" s="6"/>
      <c r="O74" s="6"/>
      <c r="P74" s="10"/>
      <c r="Q74" s="10"/>
      <c r="R74" s="10"/>
      <c r="S74" s="10"/>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45" customFormat="1" ht="34.15" customHeight="1" x14ac:dyDescent="0.25">
      <c r="B75" s="117"/>
      <c r="C75" s="40" t="s">
        <v>68</v>
      </c>
      <c r="D75" s="119" t="s">
        <v>66</v>
      </c>
      <c r="E75" s="112"/>
      <c r="F75" s="120">
        <v>3</v>
      </c>
      <c r="G75" s="114">
        <f>+F75*E75</f>
        <v>0</v>
      </c>
      <c r="H75" s="20">
        <v>400000</v>
      </c>
      <c r="I75" s="7"/>
      <c r="J75" s="7"/>
      <c r="K75" s="123"/>
      <c r="L75" s="123"/>
      <c r="M75" s="123"/>
      <c r="N75" s="123"/>
      <c r="P75" s="6"/>
      <c r="Q75" s="6"/>
      <c r="R75" s="6"/>
      <c r="S75" s="6"/>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c r="BU75" s="10"/>
      <c r="BV75" s="10"/>
      <c r="BW75" s="10"/>
      <c r="BX75" s="10"/>
      <c r="BY75" s="10"/>
      <c r="BZ75" s="10"/>
      <c r="CA75" s="10"/>
      <c r="CB75" s="10"/>
      <c r="CC75" s="10"/>
      <c r="CD75" s="10"/>
      <c r="CE75" s="10"/>
      <c r="CF75" s="10"/>
      <c r="CG75" s="10"/>
      <c r="CH75" s="10"/>
      <c r="CI75" s="10"/>
      <c r="CJ75" s="10"/>
      <c r="CK75" s="10"/>
      <c r="CL75" s="10"/>
      <c r="CM75" s="10"/>
      <c r="CN75" s="10"/>
      <c r="CO75" s="10"/>
      <c r="CP75" s="10"/>
      <c r="CQ75" s="10"/>
      <c r="CR75" s="10"/>
      <c r="CS75" s="10"/>
      <c r="CT75" s="10"/>
      <c r="CU75" s="10"/>
      <c r="CV75" s="10"/>
      <c r="CW75" s="10"/>
      <c r="CX75" s="10"/>
      <c r="CY75" s="10"/>
      <c r="CZ75" s="10"/>
      <c r="DA75" s="10"/>
      <c r="DB75" s="10"/>
      <c r="DC75" s="10"/>
      <c r="DD75" s="10"/>
      <c r="DE75" s="10"/>
      <c r="DF75" s="10"/>
      <c r="DG75" s="10"/>
      <c r="DH75" s="10"/>
      <c r="DI75" s="10"/>
      <c r="DJ75" s="10"/>
      <c r="DK75" s="10"/>
      <c r="DL75" s="10"/>
      <c r="DM75" s="10"/>
      <c r="DN75" s="10"/>
      <c r="DO75" s="10"/>
      <c r="DP75" s="10"/>
      <c r="DQ75" s="10"/>
      <c r="DR75" s="10"/>
      <c r="DS75" s="10"/>
      <c r="DT75" s="10"/>
      <c r="DU75" s="10"/>
      <c r="DV75" s="10"/>
      <c r="DW75" s="10"/>
      <c r="DX75" s="10"/>
      <c r="DY75" s="10"/>
      <c r="DZ75" s="10"/>
      <c r="EA75" s="10"/>
      <c r="EB75" s="10"/>
      <c r="EC75" s="10"/>
      <c r="ED75" s="10"/>
      <c r="EE75" s="10"/>
      <c r="EF75" s="10"/>
      <c r="EG75" s="10"/>
      <c r="EH75" s="10"/>
      <c r="EI75" s="10"/>
      <c r="EJ75" s="10"/>
      <c r="EK75" s="10"/>
      <c r="EL75" s="10"/>
      <c r="EM75" s="10"/>
      <c r="EN75" s="10"/>
      <c r="EO75" s="10"/>
      <c r="EP75" s="10"/>
      <c r="EQ75" s="10"/>
      <c r="ER75" s="10"/>
      <c r="ES75" s="10"/>
      <c r="ET75" s="10"/>
      <c r="EU75" s="10"/>
      <c r="EV75" s="10"/>
      <c r="EW75" s="10"/>
      <c r="EX75" s="10"/>
      <c r="EY75" s="10"/>
      <c r="EZ75" s="10"/>
      <c r="FA75" s="10"/>
      <c r="FB75" s="10"/>
      <c r="FC75" s="10"/>
      <c r="FD75" s="10"/>
      <c r="FE75" s="10"/>
      <c r="FF75" s="10"/>
      <c r="FG75" s="10"/>
      <c r="FH75" s="10"/>
      <c r="FI75" s="10"/>
      <c r="FJ75" s="10"/>
      <c r="FK75" s="10"/>
      <c r="FL75" s="10"/>
      <c r="FM75" s="10"/>
      <c r="FN75" s="10"/>
      <c r="FO75" s="10"/>
      <c r="FP75" s="10"/>
      <c r="FQ75" s="10"/>
      <c r="FR75" s="10"/>
      <c r="FS75" s="10"/>
      <c r="FT75" s="10"/>
      <c r="FU75" s="10"/>
      <c r="FV75" s="10"/>
      <c r="FW75" s="10"/>
      <c r="FX75" s="10"/>
      <c r="FY75" s="10"/>
      <c r="FZ75" s="10"/>
      <c r="GA75" s="10"/>
      <c r="GB75" s="10"/>
      <c r="GC75" s="10"/>
      <c r="GD75" s="10"/>
      <c r="GE75" s="10"/>
      <c r="GF75" s="10"/>
      <c r="GG75" s="10"/>
      <c r="GH75" s="10"/>
      <c r="GI75" s="10"/>
      <c r="GJ75" s="10"/>
      <c r="GK75" s="10"/>
      <c r="GL75" s="10"/>
      <c r="GM75" s="10"/>
    </row>
    <row r="76" spans="2:195" s="16" customFormat="1" ht="27.75" customHeight="1" x14ac:dyDescent="0.25">
      <c r="B76" s="117"/>
      <c r="C76" s="110" t="s">
        <v>69</v>
      </c>
      <c r="D76" s="111" t="s">
        <v>66</v>
      </c>
      <c r="E76" s="112"/>
      <c r="F76" s="120">
        <f>+H5</f>
        <v>3</v>
      </c>
      <c r="G76" s="114">
        <f>+F76*E76</f>
        <v>0</v>
      </c>
      <c r="H76" s="20">
        <v>700000</v>
      </c>
      <c r="I76" s="9"/>
      <c r="J76" s="124"/>
      <c r="K76" s="125"/>
      <c r="L76" s="125"/>
      <c r="M76" s="125"/>
      <c r="N76" s="125"/>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2:195" s="16" customFormat="1" x14ac:dyDescent="0.25">
      <c r="B77" s="108"/>
      <c r="C77" s="31" t="s">
        <v>70</v>
      </c>
      <c r="D77" s="31"/>
      <c r="E77" s="83"/>
      <c r="F77" s="115"/>
      <c r="G77" s="116"/>
      <c r="H77" s="7">
        <f>+H76/2.3</f>
        <v>304347.82608695654</v>
      </c>
      <c r="I77" s="7"/>
      <c r="J77" s="12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ht="27.75" customHeight="1" x14ac:dyDescent="0.25">
      <c r="B78" s="117"/>
      <c r="C78" s="127" t="s">
        <v>71</v>
      </c>
      <c r="D78" s="128" t="s">
        <v>66</v>
      </c>
      <c r="E78" s="112"/>
      <c r="F78" s="120">
        <v>3</v>
      </c>
      <c r="G78" s="114">
        <f>+F78*E78</f>
        <v>0</v>
      </c>
      <c r="H78" s="20">
        <v>1000000</v>
      </c>
      <c r="I78" s="7"/>
      <c r="J78" s="7"/>
      <c r="K78" s="123"/>
      <c r="L78" s="123"/>
      <c r="M78" s="123"/>
      <c r="N78" s="123"/>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25">
      <c r="B79" s="117"/>
      <c r="C79" s="110" t="s">
        <v>72</v>
      </c>
      <c r="D79" s="111" t="s">
        <v>66</v>
      </c>
      <c r="E79" s="112"/>
      <c r="F79" s="120">
        <f>+H5</f>
        <v>3</v>
      </c>
      <c r="G79" s="114">
        <f>+F79*E79</f>
        <v>0</v>
      </c>
      <c r="H79" s="20">
        <v>100000</v>
      </c>
      <c r="I79" s="7"/>
      <c r="J79" s="124"/>
      <c r="K79" s="125"/>
      <c r="L79" s="125"/>
      <c r="M79" s="125"/>
      <c r="N79" s="125"/>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31.15" customHeight="1" x14ac:dyDescent="0.25">
      <c r="B80" s="117"/>
      <c r="C80" s="110" t="s">
        <v>73</v>
      </c>
      <c r="D80" s="111" t="s">
        <v>66</v>
      </c>
      <c r="E80" s="112"/>
      <c r="F80" s="129">
        <f>+H5</f>
        <v>3</v>
      </c>
      <c r="G80" s="114">
        <f>+F80*E80</f>
        <v>0</v>
      </c>
      <c r="H80" s="20">
        <v>200000</v>
      </c>
      <c r="I80" s="7"/>
      <c r="J80" s="126"/>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27.75" customHeight="1" thickBot="1" x14ac:dyDescent="0.3">
      <c r="B81" s="130"/>
      <c r="C81" s="131" t="s">
        <v>74</v>
      </c>
      <c r="D81" s="132" t="s">
        <v>66</v>
      </c>
      <c r="E81" s="133">
        <v>38500</v>
      </c>
      <c r="F81" s="134">
        <f>+H5</f>
        <v>3</v>
      </c>
      <c r="G81" s="135">
        <f>+F81*E81</f>
        <v>115500</v>
      </c>
      <c r="H81" s="136" t="s">
        <v>32</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x14ac:dyDescent="0.25">
      <c r="B82" s="137"/>
      <c r="C82" s="196" t="s">
        <v>75</v>
      </c>
      <c r="D82" s="196"/>
      <c r="E82" s="196"/>
      <c r="F82" s="196"/>
      <c r="G82" s="138">
        <f>+SUM(G71:G81)</f>
        <v>115500</v>
      </c>
      <c r="H82" s="6"/>
      <c r="I82" s="7"/>
      <c r="J82" s="7"/>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25">
      <c r="B83" s="140"/>
      <c r="C83" s="178" t="s">
        <v>76</v>
      </c>
      <c r="D83" s="178"/>
      <c r="E83" s="178"/>
      <c r="F83" s="178"/>
      <c r="G83" s="141">
        <f>+G82+G65</f>
        <v>11704302</v>
      </c>
      <c r="H83" s="7">
        <f>+H86/2.36</f>
        <v>0</v>
      </c>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ht="13.15" hidden="1" customHeight="1" x14ac:dyDescent="0.25">
      <c r="B84" s="140"/>
      <c r="C84" s="182" t="s">
        <v>77</v>
      </c>
      <c r="D84" s="182"/>
      <c r="E84" s="182"/>
      <c r="F84" s="182"/>
      <c r="G84" s="142"/>
      <c r="H84" s="160" t="s">
        <v>32</v>
      </c>
      <c r="I84" s="7"/>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15" hidden="1" customHeight="1" x14ac:dyDescent="0.25">
      <c r="B85" s="140"/>
      <c r="C85" s="178" t="s">
        <v>78</v>
      </c>
      <c r="D85" s="178"/>
      <c r="E85" s="178"/>
      <c r="F85" s="178"/>
      <c r="G85" s="141"/>
      <c r="H85" s="20"/>
      <c r="I85" s="7"/>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x14ac:dyDescent="0.25">
      <c r="B86" s="140"/>
      <c r="C86" s="178" t="s">
        <v>79</v>
      </c>
      <c r="D86" s="178"/>
      <c r="E86" s="178"/>
      <c r="F86" s="178"/>
      <c r="G86" s="143">
        <f>+ROUND(G83*0.19,0)</f>
        <v>2223817</v>
      </c>
      <c r="H86" s="7"/>
      <c r="I86" s="7"/>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ht="14.25" thickBot="1" x14ac:dyDescent="0.3">
      <c r="A87" s="45"/>
      <c r="B87" s="144"/>
      <c r="C87" s="179" t="s">
        <v>80</v>
      </c>
      <c r="D87" s="179"/>
      <c r="E87" s="179"/>
      <c r="F87" s="179"/>
      <c r="G87" s="145">
        <f>+G86+G83+1</f>
        <v>13928120</v>
      </c>
      <c r="H87" s="7">
        <v>114794540</v>
      </c>
      <c r="I87" s="161"/>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ht="30" customHeight="1" x14ac:dyDescent="0.25">
      <c r="B88" s="180" t="s">
        <v>81</v>
      </c>
      <c r="C88" s="181"/>
      <c r="D88" s="181"/>
      <c r="E88" s="181"/>
      <c r="F88" s="181"/>
      <c r="G88" s="181"/>
      <c r="H88" s="7"/>
    </row>
    <row r="89" spans="1:195" ht="28.5" customHeight="1" x14ac:dyDescent="0.25">
      <c r="B89" s="169" t="s">
        <v>82</v>
      </c>
      <c r="C89" s="170"/>
      <c r="D89" s="170"/>
      <c r="E89" s="170"/>
      <c r="F89" s="170"/>
      <c r="G89" s="171"/>
      <c r="H89" s="7"/>
    </row>
    <row r="90" spans="1:195" ht="27" customHeight="1" x14ac:dyDescent="0.25">
      <c r="B90" s="169" t="s">
        <v>100</v>
      </c>
      <c r="C90" s="170"/>
      <c r="D90" s="170"/>
      <c r="E90" s="170"/>
      <c r="F90" s="170"/>
      <c r="G90" s="171"/>
      <c r="H90" s="139"/>
    </row>
    <row r="91" spans="1:195" ht="24.75" customHeight="1" x14ac:dyDescent="0.25">
      <c r="B91" s="169" t="s">
        <v>83</v>
      </c>
      <c r="C91" s="170"/>
      <c r="D91" s="170"/>
      <c r="E91" s="170"/>
      <c r="F91" s="170"/>
      <c r="G91" s="171"/>
    </row>
    <row r="92" spans="1:195" ht="38.450000000000003" customHeight="1" x14ac:dyDescent="0.25">
      <c r="B92" s="169" t="s">
        <v>84</v>
      </c>
      <c r="C92" s="170"/>
      <c r="D92" s="170"/>
      <c r="E92" s="170"/>
      <c r="F92" s="170"/>
      <c r="G92" s="171"/>
      <c r="H92" s="146"/>
      <c r="I92" s="166"/>
    </row>
    <row r="93" spans="1:195" ht="28.5" customHeight="1" x14ac:dyDescent="0.25">
      <c r="B93" s="169" t="s">
        <v>85</v>
      </c>
      <c r="C93" s="170"/>
      <c r="D93" s="170"/>
      <c r="E93" s="170"/>
      <c r="F93" s="170"/>
      <c r="G93" s="171"/>
    </row>
    <row r="94" spans="1:195" ht="28.5" customHeight="1" x14ac:dyDescent="0.25">
      <c r="B94" s="169" t="s">
        <v>99</v>
      </c>
      <c r="C94" s="170"/>
      <c r="D94" s="170"/>
      <c r="E94" s="170"/>
      <c r="F94" s="170"/>
      <c r="G94" s="171"/>
    </row>
    <row r="95" spans="1:195" ht="28.5" customHeight="1" x14ac:dyDescent="0.25">
      <c r="B95" s="169" t="s">
        <v>86</v>
      </c>
      <c r="C95" s="170"/>
      <c r="D95" s="170"/>
      <c r="E95" s="170"/>
      <c r="F95" s="170"/>
      <c r="G95" s="171"/>
    </row>
    <row r="96" spans="1:195" ht="28.5" customHeight="1" x14ac:dyDescent="0.25">
      <c r="B96" s="169" t="s">
        <v>87</v>
      </c>
      <c r="C96" s="170"/>
      <c r="D96" s="170"/>
      <c r="E96" s="170"/>
      <c r="F96" s="170"/>
      <c r="G96" s="171"/>
    </row>
    <row r="97" spans="2:7" ht="48" customHeight="1" x14ac:dyDescent="0.25">
      <c r="B97" s="169" t="s">
        <v>88</v>
      </c>
      <c r="C97" s="170"/>
      <c r="D97" s="170"/>
      <c r="E97" s="170"/>
      <c r="F97" s="170"/>
      <c r="G97" s="171"/>
    </row>
    <row r="98" spans="2:7" ht="43.9" customHeight="1" x14ac:dyDescent="0.25">
      <c r="B98" s="172" t="s">
        <v>89</v>
      </c>
      <c r="C98" s="173"/>
      <c r="D98" s="173"/>
      <c r="E98" s="173"/>
      <c r="F98" s="173"/>
      <c r="G98" s="174"/>
    </row>
    <row r="99" spans="2:7" ht="44.25" customHeight="1" x14ac:dyDescent="0.25">
      <c r="B99" s="175" t="s">
        <v>90</v>
      </c>
      <c r="C99" s="176"/>
      <c r="D99" s="176"/>
      <c r="E99" s="176"/>
      <c r="F99" s="176"/>
      <c r="G99" s="177"/>
    </row>
    <row r="100" spans="2:7" ht="30" customHeight="1" x14ac:dyDescent="0.25">
      <c r="B100" s="169" t="s">
        <v>91</v>
      </c>
      <c r="C100" s="170"/>
      <c r="D100" s="170"/>
      <c r="E100" s="170"/>
      <c r="F100" s="170"/>
      <c r="G100" s="171"/>
    </row>
    <row r="101" spans="2:7" ht="29.45" customHeight="1" x14ac:dyDescent="0.25">
      <c r="B101" s="175" t="s">
        <v>92</v>
      </c>
      <c r="C101" s="176"/>
      <c r="D101" s="176"/>
      <c r="E101" s="176"/>
      <c r="F101" s="176"/>
      <c r="G101" s="177"/>
    </row>
    <row r="102" spans="2:7" x14ac:dyDescent="0.25">
      <c r="B102" s="147"/>
      <c r="C102" s="148"/>
      <c r="D102" s="148"/>
      <c r="E102" s="148"/>
      <c r="F102" s="148"/>
      <c r="G102" s="148"/>
    </row>
    <row r="103" spans="2:7" ht="15.75" x14ac:dyDescent="0.25">
      <c r="B103" s="149" t="s">
        <v>93</v>
      </c>
      <c r="C103" s="150"/>
      <c r="D103" s="150"/>
      <c r="E103" s="151"/>
      <c r="F103" s="152"/>
      <c r="G103" s="152"/>
    </row>
    <row r="104" spans="2:7" ht="38.25" customHeight="1" x14ac:dyDescent="0.25">
      <c r="B104" s="153"/>
      <c r="C104" s="154"/>
      <c r="D104" s="150"/>
      <c r="E104" s="155"/>
      <c r="F104" s="156"/>
      <c r="G104" s="156"/>
    </row>
    <row r="105" spans="2:7" ht="16.5" x14ac:dyDescent="0.25">
      <c r="B105" s="157" t="s">
        <v>94</v>
      </c>
      <c r="C105" s="150"/>
      <c r="D105" s="150"/>
      <c r="E105" s="168" t="s">
        <v>95</v>
      </c>
      <c r="F105" s="168"/>
      <c r="G105" s="168"/>
    </row>
  </sheetData>
  <mergeCells count="42">
    <mergeCell ref="B97:G97"/>
    <mergeCell ref="B98:G98"/>
    <mergeCell ref="B99:G99"/>
    <mergeCell ref="B100:G100"/>
    <mergeCell ref="B101:G101"/>
    <mergeCell ref="E105:G105"/>
    <mergeCell ref="B91:G91"/>
    <mergeCell ref="B92:G92"/>
    <mergeCell ref="B93:G93"/>
    <mergeCell ref="B94:G94"/>
    <mergeCell ref="B95:G95"/>
    <mergeCell ref="B96:G96"/>
    <mergeCell ref="C85:F85"/>
    <mergeCell ref="C86:F86"/>
    <mergeCell ref="C87:F87"/>
    <mergeCell ref="B88:G88"/>
    <mergeCell ref="B89:G89"/>
    <mergeCell ref="B90:G90"/>
    <mergeCell ref="B66:C68"/>
    <mergeCell ref="D66:D68"/>
    <mergeCell ref="F66:F67"/>
    <mergeCell ref="C82:F82"/>
    <mergeCell ref="C83:F83"/>
    <mergeCell ref="C84:F84"/>
    <mergeCell ref="B12:C14"/>
    <mergeCell ref="C57:G57"/>
    <mergeCell ref="B60:F60"/>
    <mergeCell ref="C63:F63"/>
    <mergeCell ref="C64:F64"/>
    <mergeCell ref="C65:F65"/>
    <mergeCell ref="B6:G6"/>
    <mergeCell ref="B7:G7"/>
    <mergeCell ref="B8:G8"/>
    <mergeCell ref="B9:G9"/>
    <mergeCell ref="B10:D10"/>
    <mergeCell ref="F10:G10"/>
    <mergeCell ref="B2:G2"/>
    <mergeCell ref="B3:G3"/>
    <mergeCell ref="H3:H4"/>
    <mergeCell ref="I3:I4"/>
    <mergeCell ref="B4:G4"/>
    <mergeCell ref="B5:G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vt:lpstr>
      <vt:lpstr>Propuesta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Juan Pablo Castro Jimenez</cp:lastModifiedBy>
  <cp:revision/>
  <dcterms:created xsi:type="dcterms:W3CDTF">2023-07-18T17:47:23Z</dcterms:created>
  <dcterms:modified xsi:type="dcterms:W3CDTF">2023-11-03T00:06:16Z</dcterms:modified>
  <cp:category/>
  <cp:contentStatus/>
</cp:coreProperties>
</file>