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/>
  <mc:AlternateContent xmlns:mc="http://schemas.openxmlformats.org/markup-compatibility/2006">
    <mc:Choice Requires="x15">
      <x15ac:absPath xmlns:x15ac="http://schemas.microsoft.com/office/spreadsheetml/2010/11/ac" url="D:\Users\jgutierr\Desktop\"/>
    </mc:Choice>
  </mc:AlternateContent>
  <xr:revisionPtr revIDLastSave="0" documentId="11_927CFDC211CE0B50ED037087E6B1B1714A5D07FD" xr6:coauthVersionLast="47" xr6:coauthVersionMax="47" xr10:uidLastSave="{00000000-0000-0000-0000-000000000000}"/>
  <bookViews>
    <workbookView xWindow="0" yWindow="0" windowWidth="28800" windowHeight="12180" xr2:uid="{00000000-000D-0000-FFFF-FFFF00000000}"/>
  </bookViews>
  <sheets>
    <sheet name=" Cuadro de precio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G5" i="1"/>
  <c r="I5" i="1"/>
  <c r="J5" i="1"/>
  <c r="M5" i="1" s="1"/>
  <c r="N5" i="1" s="1"/>
  <c r="O5" i="1"/>
  <c r="S5" i="1"/>
  <c r="U5" i="1"/>
  <c r="V5" i="1" s="1"/>
  <c r="W5" i="1"/>
  <c r="AA5" i="1"/>
  <c r="E6" i="1"/>
  <c r="E7" i="1" s="1"/>
  <c r="E8" i="1" s="1"/>
  <c r="G6" i="1"/>
  <c r="G7" i="1" s="1"/>
  <c r="G8" i="1" s="1"/>
  <c r="I6" i="1"/>
  <c r="I7" i="1" s="1"/>
  <c r="J6" i="1"/>
  <c r="Q6" i="1" s="1"/>
  <c r="R6" i="1" s="1"/>
  <c r="O6" i="1"/>
  <c r="S6" i="1"/>
  <c r="W6" i="1"/>
  <c r="AA6" i="1"/>
  <c r="W7" i="1" l="1"/>
  <c r="AA7" i="1"/>
  <c r="S7" i="1"/>
  <c r="O7" i="1"/>
  <c r="G9" i="1"/>
  <c r="G10" i="1"/>
  <c r="W8" i="1"/>
  <c r="W9" i="1" s="1"/>
  <c r="I8" i="1"/>
  <c r="I9" i="1" s="1"/>
  <c r="E9" i="1"/>
  <c r="E10" i="1" s="1"/>
  <c r="S8" i="1"/>
  <c r="S9" i="1" s="1"/>
  <c r="AA8" i="1"/>
  <c r="AA9" i="1" s="1"/>
  <c r="O8" i="1"/>
  <c r="O9" i="1" s="1"/>
  <c r="Q5" i="1"/>
  <c r="R5" i="1" s="1"/>
  <c r="Y6" i="1"/>
  <c r="Z6" i="1" s="1"/>
  <c r="M6" i="1"/>
  <c r="N6" i="1" s="1"/>
  <c r="K6" i="1"/>
  <c r="U6" i="1"/>
  <c r="V6" i="1" s="1"/>
  <c r="K5" i="1"/>
  <c r="K7" i="1" s="1"/>
  <c r="Y5" i="1"/>
  <c r="Z5" i="1" s="1"/>
  <c r="O10" i="1" l="1"/>
  <c r="W10" i="1"/>
  <c r="AA10" i="1"/>
  <c r="S10" i="1"/>
  <c r="K8" i="1"/>
  <c r="K9" i="1" s="1"/>
  <c r="K10" i="1" s="1"/>
  <c r="I10" i="1"/>
</calcChain>
</file>

<file path=xl/sharedStrings.xml><?xml version="1.0" encoding="utf-8"?>
<sst xmlns="http://schemas.openxmlformats.org/spreadsheetml/2006/main" count="25" uniqueCount="19">
  <si>
    <t>ITEM</t>
  </si>
  <si>
    <t>SERVICIO</t>
  </si>
  <si>
    <t>CANTIDAD</t>
  </si>
  <si>
    <t xml:space="preserve">CONTRATO 2023-030 </t>
  </si>
  <si>
    <t xml:space="preserve">OFERTA 1 </t>
  </si>
  <si>
    <t xml:space="preserve">OFERTA 2 </t>
  </si>
  <si>
    <t>PROMEDIO</t>
  </si>
  <si>
    <t>VALOR UNITARIO MES</t>
  </si>
  <si>
    <t>VALOR TOTAL  MES</t>
  </si>
  <si>
    <t>asear</t>
  </si>
  <si>
    <t>gestion</t>
  </si>
  <si>
    <t>serviespeciales</t>
  </si>
  <si>
    <t>seiso</t>
  </si>
  <si>
    <r>
      <t xml:space="preserve">Servicio  de  Aseo  Tiempo  Completo        </t>
    </r>
    <r>
      <rPr>
        <b/>
        <sz val="12"/>
        <color rgb="FF000000"/>
        <rFont val="Tahoma"/>
        <family val="2"/>
      </rPr>
      <t>48 HORAS  SEMANALES</t>
    </r>
    <r>
      <rPr>
        <sz val="12"/>
        <color rgb="FF000000"/>
        <rFont val="Tahoma"/>
        <family val="2"/>
      </rPr>
      <t xml:space="preserve"> de lunes a sábado</t>
    </r>
  </si>
  <si>
    <r>
      <t xml:space="preserve">Servicio  de   Aseo      Medio Tiempo            </t>
    </r>
    <r>
      <rPr>
        <b/>
        <sz val="12"/>
        <color rgb="FF000000"/>
        <rFont val="Tahoma"/>
        <family val="2"/>
      </rPr>
      <t>24 HORAS  SEMANALES</t>
    </r>
    <r>
      <rPr>
        <sz val="12"/>
        <color rgb="FF000000"/>
        <rFont val="Tahoma"/>
        <family val="2"/>
      </rPr>
      <t xml:space="preserve"> de lunes a sábado</t>
    </r>
  </si>
  <si>
    <t>VALOR MENSUAL</t>
  </si>
  <si>
    <t>ADMINISTRACIÓN (10%)</t>
  </si>
  <si>
    <t>IVA (19%)</t>
  </si>
  <si>
    <t>VALOR MENSUAL INCLUIDO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</si>
</sst>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_-;\-* #,##0_-;_-* &quot;-&quot;??_-;_-@_-"/>
    <numFmt numFmtId="166" formatCode="&quot;$&quot;\ #,##0"/>
    <numFmt numFmtId="167" formatCode="_-&quot;$&quot;\ * #,##0_-;\-&quot;$&quot;\ * #,##0_-;_-&quot;$&quot;\ * &quot;-&quot;??_-;_-@_-"/>
    <numFmt numFmtId="168" formatCode="#,##0_ ;\-#,##0\ "/>
    <numFmt numFmtId="169" formatCode="[$$-240A]\ #,##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b/>
      <sz val="12"/>
      <color theme="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DDEBF7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165" fontId="2" fillId="0" borderId="0" xfId="0" applyNumberFormat="1" applyFont="1"/>
    <xf numFmtId="0" fontId="3" fillId="2" borderId="1" xfId="0" applyFont="1" applyFill="1" applyBorder="1"/>
    <xf numFmtId="43" fontId="2" fillId="0" borderId="0" xfId="0" applyNumberFormat="1" applyFont="1"/>
    <xf numFmtId="166" fontId="4" fillId="3" borderId="2" xfId="0" applyNumberFormat="1" applyFont="1" applyFill="1" applyBorder="1"/>
    <xf numFmtId="166" fontId="4" fillId="4" borderId="4" xfId="0" applyNumberFormat="1" applyFont="1" applyFill="1" applyBorder="1"/>
    <xf numFmtId="166" fontId="4" fillId="5" borderId="4" xfId="0" applyNumberFormat="1" applyFont="1" applyFill="1" applyBorder="1"/>
    <xf numFmtId="166" fontId="4" fillId="6" borderId="4" xfId="0" applyNumberFormat="1" applyFont="1" applyFill="1" applyBorder="1"/>
    <xf numFmtId="166" fontId="3" fillId="8" borderId="2" xfId="0" applyNumberFormat="1" applyFont="1" applyFill="1" applyBorder="1"/>
    <xf numFmtId="166" fontId="3" fillId="9" borderId="4" xfId="0" applyNumberFormat="1" applyFont="1" applyFill="1" applyBorder="1"/>
    <xf numFmtId="166" fontId="3" fillId="10" borderId="4" xfId="0" applyNumberFormat="1" applyFont="1" applyFill="1" applyBorder="1"/>
    <xf numFmtId="166" fontId="3" fillId="11" borderId="4" xfId="0" applyNumberFormat="1" applyFont="1" applyFill="1" applyBorder="1"/>
    <xf numFmtId="9" fontId="2" fillId="0" borderId="0" xfId="0" applyNumberFormat="1" applyFont="1"/>
    <xf numFmtId="9" fontId="3" fillId="12" borderId="10" xfId="0" applyNumberFormat="1" applyFont="1" applyFill="1" applyBorder="1"/>
    <xf numFmtId="167" fontId="2" fillId="0" borderId="0" xfId="0" applyNumberFormat="1" applyFont="1"/>
    <xf numFmtId="167" fontId="3" fillId="8" borderId="11" xfId="1" applyNumberFormat="1" applyFont="1" applyFill="1" applyBorder="1" applyAlignment="1">
      <alignment horizontal="center" vertical="center"/>
    </xf>
    <xf numFmtId="167" fontId="3" fillId="9" borderId="12" xfId="1" applyNumberFormat="1" applyFont="1" applyFill="1" applyBorder="1" applyAlignment="1">
      <alignment horizontal="center" vertical="center"/>
    </xf>
    <xf numFmtId="167" fontId="3" fillId="9" borderId="13" xfId="1" applyNumberFormat="1" applyFont="1" applyFill="1" applyBorder="1" applyAlignment="1">
      <alignment horizontal="center" vertical="center"/>
    </xf>
    <xf numFmtId="167" fontId="3" fillId="10" borderId="12" xfId="1" applyNumberFormat="1" applyFont="1" applyFill="1" applyBorder="1" applyAlignment="1">
      <alignment horizontal="center" vertical="center"/>
    </xf>
    <xf numFmtId="167" fontId="3" fillId="10" borderId="13" xfId="1" applyNumberFormat="1" applyFont="1" applyFill="1" applyBorder="1" applyAlignment="1">
      <alignment horizontal="center" vertical="center"/>
    </xf>
    <xf numFmtId="167" fontId="3" fillId="11" borderId="12" xfId="1" applyNumberFormat="1" applyFont="1" applyFill="1" applyBorder="1" applyAlignment="1">
      <alignment horizontal="center" vertical="center"/>
    </xf>
    <xf numFmtId="167" fontId="3" fillId="11" borderId="13" xfId="1" applyNumberFormat="1" applyFont="1" applyFill="1" applyBorder="1" applyAlignment="1">
      <alignment horizontal="center" vertical="center"/>
    </xf>
    <xf numFmtId="168" fontId="3" fillId="0" borderId="12" xfId="1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9" fontId="3" fillId="12" borderId="1" xfId="0" applyNumberFormat="1" applyFont="1" applyFill="1" applyBorder="1"/>
    <xf numFmtId="0" fontId="4" fillId="8" borderId="13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4" fillId="10" borderId="12" xfId="0" applyFont="1" applyFill="1" applyBorder="1" applyAlignment="1">
      <alignment horizontal="center" vertical="center" wrapText="1"/>
    </xf>
    <xf numFmtId="0" fontId="4" fillId="11" borderId="12" xfId="0" applyFont="1" applyFill="1" applyBorder="1" applyAlignment="1">
      <alignment horizontal="center" vertical="center" wrapText="1"/>
    </xf>
    <xf numFmtId="169" fontId="5" fillId="0" borderId="0" xfId="0" applyNumberFormat="1" applyFont="1"/>
    <xf numFmtId="0" fontId="5" fillId="0" borderId="14" xfId="0" applyFont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3" fillId="0" borderId="7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7" borderId="7" xfId="0" applyFont="1" applyFill="1" applyBorder="1" applyAlignment="1">
      <alignment wrapText="1"/>
    </xf>
    <xf numFmtId="0" fontId="3" fillId="7" borderId="6" xfId="0" applyFont="1" applyFill="1" applyBorder="1" applyAlignment="1">
      <alignment wrapText="1"/>
    </xf>
    <xf numFmtId="0" fontId="3" fillId="7" borderId="5" xfId="0" applyFont="1" applyFill="1" applyBorder="1" applyAlignment="1">
      <alignment wrapText="1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11" borderId="7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3" fillId="0" borderId="9" xfId="0" applyFont="1" applyBorder="1" applyAlignment="1"/>
    <xf numFmtId="0" fontId="3" fillId="0" borderId="8" xfId="0" applyFont="1" applyBorder="1" applyAlignment="1"/>
    <xf numFmtId="0" fontId="3" fillId="0" borderId="3" xfId="0" applyFont="1" applyBorder="1" applyAlignme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AA14"/>
  <sheetViews>
    <sheetView tabSelected="1" workbookViewId="0">
      <selection activeCell="J15" sqref="J15"/>
    </sheetView>
  </sheetViews>
  <sheetFormatPr defaultColWidth="9.140625" defaultRowHeight="15"/>
  <cols>
    <col min="1" max="1" width="10.140625" style="1" customWidth="1"/>
    <col min="2" max="2" width="28.85546875" style="1" customWidth="1"/>
    <col min="3" max="3" width="12.42578125" style="1" customWidth="1"/>
    <col min="4" max="4" width="20.42578125" style="1" customWidth="1"/>
    <col min="5" max="5" width="18.85546875" style="1" customWidth="1"/>
    <col min="6" max="6" width="18.7109375" style="1" customWidth="1"/>
    <col min="7" max="7" width="19.85546875" style="1" customWidth="1"/>
    <col min="8" max="8" width="19.28515625" style="1" customWidth="1"/>
    <col min="9" max="9" width="19.5703125" style="1" customWidth="1"/>
    <col min="10" max="10" width="17" style="1" customWidth="1"/>
    <col min="11" max="11" width="19.28515625" style="1" customWidth="1"/>
    <col min="12" max="12" width="11.140625" style="1" hidden="1" customWidth="1"/>
    <col min="13" max="13" width="14.28515625" style="1" hidden="1" customWidth="1"/>
    <col min="14" max="14" width="6.85546875" style="1" hidden="1" customWidth="1"/>
    <col min="15" max="15" width="19" style="1" hidden="1" customWidth="1"/>
    <col min="16" max="16" width="15.7109375" style="1" hidden="1" customWidth="1"/>
    <col min="17" max="17" width="10.140625" style="1" hidden="1" customWidth="1"/>
    <col min="18" max="18" width="5.28515625" style="1" hidden="1" customWidth="1"/>
    <col min="19" max="19" width="15.85546875" style="1" hidden="1" customWidth="1"/>
    <col min="20" max="20" width="16.140625" style="1" hidden="1" customWidth="1"/>
    <col min="21" max="21" width="10.140625" style="1" hidden="1" customWidth="1"/>
    <col min="22" max="22" width="5.42578125" style="1" hidden="1" customWidth="1"/>
    <col min="23" max="23" width="19" style="1" hidden="1" customWidth="1"/>
    <col min="24" max="24" width="14.85546875" style="1" hidden="1" customWidth="1"/>
    <col min="25" max="25" width="10.140625" style="1" hidden="1" customWidth="1"/>
    <col min="26" max="26" width="6.28515625" style="1" hidden="1" customWidth="1"/>
    <col min="27" max="27" width="18" style="1" hidden="1" customWidth="1"/>
    <col min="28" max="37" width="0" style="1" hidden="1" customWidth="1"/>
    <col min="38" max="16384" width="9.140625" style="1"/>
  </cols>
  <sheetData>
    <row r="3" spans="1:27" ht="52.5" customHeight="1">
      <c r="A3" s="32" t="s">
        <v>0</v>
      </c>
      <c r="B3" s="41" t="s">
        <v>1</v>
      </c>
      <c r="C3" s="43" t="s">
        <v>2</v>
      </c>
      <c r="D3" s="45" t="s">
        <v>3</v>
      </c>
      <c r="E3" s="46"/>
      <c r="F3" s="47" t="s">
        <v>4</v>
      </c>
      <c r="G3" s="48"/>
      <c r="H3" s="49" t="s">
        <v>5</v>
      </c>
      <c r="I3" s="50"/>
      <c r="J3" s="33" t="s">
        <v>6</v>
      </c>
      <c r="K3" s="34"/>
    </row>
    <row r="4" spans="1:27" ht="51" customHeight="1" thickBot="1">
      <c r="A4" s="32"/>
      <c r="B4" s="42"/>
      <c r="C4" s="44"/>
      <c r="D4" s="30" t="s">
        <v>7</v>
      </c>
      <c r="E4" s="30" t="s">
        <v>8</v>
      </c>
      <c r="F4" s="29" t="s">
        <v>7</v>
      </c>
      <c r="G4" s="29" t="s">
        <v>8</v>
      </c>
      <c r="H4" s="28" t="s">
        <v>7</v>
      </c>
      <c r="I4" s="28" t="s">
        <v>8</v>
      </c>
      <c r="J4" s="27" t="s">
        <v>7</v>
      </c>
      <c r="K4" s="27" t="s">
        <v>8</v>
      </c>
      <c r="L4" s="1" t="s">
        <v>9</v>
      </c>
      <c r="P4" s="1" t="s">
        <v>10</v>
      </c>
      <c r="T4" s="1" t="s">
        <v>11</v>
      </c>
      <c r="X4" s="1" t="s">
        <v>12</v>
      </c>
    </row>
    <row r="5" spans="1:27" ht="75.75" thickBot="1">
      <c r="A5" s="25">
        <v>1</v>
      </c>
      <c r="B5" s="24" t="s">
        <v>13</v>
      </c>
      <c r="C5" s="23">
        <v>171</v>
      </c>
      <c r="D5" s="21">
        <v>2127000</v>
      </c>
      <c r="E5" s="21">
        <f>D5*C5</f>
        <v>363717000</v>
      </c>
      <c r="F5" s="19">
        <v>2202405</v>
      </c>
      <c r="G5" s="19">
        <f>F5*C5</f>
        <v>376611255</v>
      </c>
      <c r="H5" s="17">
        <v>2293672</v>
      </c>
      <c r="I5" s="17">
        <f>H5*C5</f>
        <v>392217912</v>
      </c>
      <c r="J5" s="16">
        <f>ROUND(AVERAGE(D5,F5,H5),0)</f>
        <v>2207692</v>
      </c>
      <c r="K5" s="16">
        <f>J5*C5</f>
        <v>377515332</v>
      </c>
      <c r="L5" s="1">
        <v>2127047</v>
      </c>
      <c r="M5" s="15">
        <f>+J5-L5</f>
        <v>80645</v>
      </c>
      <c r="N5" s="26">
        <f>+M5/J5</f>
        <v>3.6529099167818699E-2</v>
      </c>
      <c r="O5" s="4">
        <f>+L5*C5</f>
        <v>363725037</v>
      </c>
      <c r="P5" s="2">
        <v>2202452</v>
      </c>
      <c r="Q5" s="2">
        <f>+J5-P5</f>
        <v>5240</v>
      </c>
      <c r="R5" s="13">
        <f>+Q5/J5</f>
        <v>2.3735194945671769E-3</v>
      </c>
      <c r="S5" s="2">
        <f>+P5*C5</f>
        <v>376619292</v>
      </c>
      <c r="T5" s="2">
        <v>2291300</v>
      </c>
      <c r="U5" s="2">
        <f>+J5-T5</f>
        <v>-83608</v>
      </c>
      <c r="V5" s="13">
        <f>+U5/J5</f>
        <v>-3.7871224790414604E-2</v>
      </c>
      <c r="W5" s="2">
        <f>+T5*C5</f>
        <v>391812300</v>
      </c>
      <c r="X5" s="2">
        <v>2293719</v>
      </c>
      <c r="Y5" s="2">
        <f>+J5-X5</f>
        <v>-86027</v>
      </c>
      <c r="Z5" s="13">
        <f>+Y5/J5</f>
        <v>-3.8966939228841702E-2</v>
      </c>
      <c r="AA5" s="2">
        <f>+X5*C5</f>
        <v>392225949</v>
      </c>
    </row>
    <row r="6" spans="1:27" ht="60.75" thickBot="1">
      <c r="A6" s="25">
        <v>2</v>
      </c>
      <c r="B6" s="24" t="s">
        <v>14</v>
      </c>
      <c r="C6" s="23">
        <v>41</v>
      </c>
      <c r="D6" s="22">
        <v>1417163</v>
      </c>
      <c r="E6" s="21">
        <f>D6*C6</f>
        <v>58103683</v>
      </c>
      <c r="F6" s="20">
        <v>1441108</v>
      </c>
      <c r="G6" s="19">
        <f>F6*C6</f>
        <v>59085428</v>
      </c>
      <c r="H6" s="18">
        <v>1553360</v>
      </c>
      <c r="I6" s="17">
        <f>H6*C6</f>
        <v>63687760</v>
      </c>
      <c r="J6" s="16">
        <f>ROUND(AVERAGE(D6,F6,H6),0)</f>
        <v>1470544</v>
      </c>
      <c r="K6" s="16">
        <f>J6*C6</f>
        <v>60292304</v>
      </c>
      <c r="L6" s="1">
        <v>1417211</v>
      </c>
      <c r="M6" s="15">
        <f>+J6-L6</f>
        <v>53333</v>
      </c>
      <c r="N6" s="14">
        <f>+M6/J6</f>
        <v>3.6267530927330295E-2</v>
      </c>
      <c r="O6" s="4">
        <f>+L6*C6</f>
        <v>58105651</v>
      </c>
      <c r="P6" s="2">
        <v>1441155</v>
      </c>
      <c r="Q6" s="2">
        <f>+J6-P6</f>
        <v>29389</v>
      </c>
      <c r="R6" s="13">
        <f>+Q6/J6</f>
        <v>1.9985121152444267E-2</v>
      </c>
      <c r="S6" s="2">
        <f>+P6*C6</f>
        <v>59087355</v>
      </c>
      <c r="T6" s="2">
        <v>1557300</v>
      </c>
      <c r="U6" s="2">
        <f>+J6-T6</f>
        <v>-86756</v>
      </c>
      <c r="V6" s="13">
        <f>+U6/J6</f>
        <v>-5.8995854595306228E-2</v>
      </c>
      <c r="W6" s="2">
        <f>+T6*C6</f>
        <v>63849300</v>
      </c>
      <c r="X6" s="2">
        <v>1553407</v>
      </c>
      <c r="Y6" s="2">
        <f>+J6-X6</f>
        <v>-82863</v>
      </c>
      <c r="Z6" s="13">
        <f>+Y6/J6</f>
        <v>-5.6348534963931718E-2</v>
      </c>
      <c r="AA6" s="2">
        <f>+X6*C6</f>
        <v>63689687</v>
      </c>
    </row>
    <row r="7" spans="1:27" ht="15.75" thickBot="1">
      <c r="B7" s="35" t="s">
        <v>15</v>
      </c>
      <c r="C7" s="36"/>
      <c r="D7" s="37"/>
      <c r="E7" s="12">
        <f>E5+E6</f>
        <v>421820683</v>
      </c>
      <c r="F7" s="51"/>
      <c r="G7" s="11">
        <f>G6+G5</f>
        <v>435696683</v>
      </c>
      <c r="H7" s="51"/>
      <c r="I7" s="10">
        <f>I6+I5</f>
        <v>455905672</v>
      </c>
      <c r="J7" s="52"/>
      <c r="K7" s="9">
        <f>K5+K6</f>
        <v>437807636</v>
      </c>
      <c r="O7" s="4">
        <f>+O5+O6</f>
        <v>421830688</v>
      </c>
      <c r="S7" s="2">
        <f>+S5+S6</f>
        <v>435706647</v>
      </c>
      <c r="W7" s="2">
        <f>+W5+W6</f>
        <v>455661600</v>
      </c>
      <c r="Y7" s="2"/>
      <c r="AA7" s="2">
        <f>+AA5+AA6</f>
        <v>455915636</v>
      </c>
    </row>
    <row r="8" spans="1:27" ht="15.75" thickBot="1">
      <c r="B8" s="35" t="s">
        <v>16</v>
      </c>
      <c r="C8" s="36"/>
      <c r="D8" s="37"/>
      <c r="E8" s="12">
        <f>E7*10%</f>
        <v>42182068.300000004</v>
      </c>
      <c r="F8" s="52"/>
      <c r="G8" s="11">
        <f>G7*10%</f>
        <v>43569668.300000004</v>
      </c>
      <c r="H8" s="52"/>
      <c r="I8" s="10">
        <f>I7*10%</f>
        <v>45590567.200000003</v>
      </c>
      <c r="J8" s="52"/>
      <c r="K8" s="9">
        <f>K7*10%</f>
        <v>43780763.600000001</v>
      </c>
      <c r="O8" s="4">
        <f>+O7*10%</f>
        <v>42183068.800000004</v>
      </c>
      <c r="S8" s="2">
        <f>+S7*10%</f>
        <v>43570664.700000003</v>
      </c>
      <c r="W8" s="2">
        <f>+W7*10%</f>
        <v>45566160</v>
      </c>
      <c r="AA8" s="2">
        <f>+AA7*10%</f>
        <v>45591563.600000001</v>
      </c>
    </row>
    <row r="9" spans="1:27" ht="15.75" thickBot="1">
      <c r="B9" s="35" t="s">
        <v>17</v>
      </c>
      <c r="C9" s="36"/>
      <c r="D9" s="37"/>
      <c r="E9" s="12">
        <f>E8*19%</f>
        <v>8014592.9770000009</v>
      </c>
      <c r="F9" s="52"/>
      <c r="G9" s="11">
        <f>G8*19%</f>
        <v>8278236.9770000009</v>
      </c>
      <c r="H9" s="52"/>
      <c r="I9" s="10">
        <f>I8*19%</f>
        <v>8662207.7680000011</v>
      </c>
      <c r="J9" s="52"/>
      <c r="K9" s="9">
        <f>K8*19%</f>
        <v>8318345.0840000007</v>
      </c>
      <c r="O9" s="4">
        <f>+O8*19%</f>
        <v>8014783.0720000006</v>
      </c>
      <c r="S9" s="2">
        <f>+S8*19%</f>
        <v>8278426.2930000005</v>
      </c>
      <c r="W9" s="2">
        <f>+W8*19%</f>
        <v>8657570.4000000004</v>
      </c>
      <c r="X9" s="3"/>
      <c r="AA9" s="2">
        <f>+AA8*19%</f>
        <v>8662397.0840000007</v>
      </c>
    </row>
    <row r="10" spans="1:27" ht="15.75" thickBot="1">
      <c r="B10" s="38" t="s">
        <v>18</v>
      </c>
      <c r="C10" s="39"/>
      <c r="D10" s="40"/>
      <c r="E10" s="8">
        <f>E7+E8+E9</f>
        <v>472017344.27700001</v>
      </c>
      <c r="F10" s="53"/>
      <c r="G10" s="7">
        <f>G7+G8+G9</f>
        <v>487544588.27700001</v>
      </c>
      <c r="H10" s="53"/>
      <c r="I10" s="6">
        <f>I7+I8+I9</f>
        <v>510158446.96799999</v>
      </c>
      <c r="J10" s="53"/>
      <c r="K10" s="5">
        <f>K7+K8+K9</f>
        <v>489906744.68400002</v>
      </c>
      <c r="O10" s="4">
        <f>+O7+O8+O9</f>
        <v>472028539.87200004</v>
      </c>
      <c r="S10" s="2">
        <f>+S7+S8+S9</f>
        <v>487555737.99299997</v>
      </c>
      <c r="W10" s="2">
        <f>+W7+W8+W9</f>
        <v>509885330.39999998</v>
      </c>
      <c r="X10" s="3"/>
      <c r="AA10" s="2">
        <f>+AA7+AA8+AA9</f>
        <v>510169596.68400002</v>
      </c>
    </row>
    <row r="14" spans="1:27">
      <c r="D14" s="31"/>
    </row>
  </sheetData>
  <mergeCells count="14">
    <mergeCell ref="A3:A4"/>
    <mergeCell ref="J3:K3"/>
    <mergeCell ref="B7:D7"/>
    <mergeCell ref="F7:F10"/>
    <mergeCell ref="H7:H10"/>
    <mergeCell ref="J7:J10"/>
    <mergeCell ref="B8:D8"/>
    <mergeCell ref="B9:D9"/>
    <mergeCell ref="B10:D10"/>
    <mergeCell ref="B3:B4"/>
    <mergeCell ref="C3:C4"/>
    <mergeCell ref="D3:E3"/>
    <mergeCell ref="F3:G3"/>
    <mergeCell ref="H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Juliana Gutierrez Rodriguez</dc:creator>
  <cp:keywords/>
  <dc:description/>
  <cp:lastModifiedBy>Lider Contrataciones - Antioquia - Medellín</cp:lastModifiedBy>
  <cp:revision/>
  <dcterms:created xsi:type="dcterms:W3CDTF">2023-09-19T16:51:29Z</dcterms:created>
  <dcterms:modified xsi:type="dcterms:W3CDTF">2023-11-09T19:19:29Z</dcterms:modified>
  <cp:category/>
  <cp:contentStatus/>
</cp:coreProperties>
</file>