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IP-32\"/>
    </mc:Choice>
  </mc:AlternateContent>
  <xr:revisionPtr revIDLastSave="0" documentId="13_ncr:1_{EEDF2342-03B9-45A8-8F45-283CE47C23F2}" xr6:coauthVersionLast="47" xr6:coauthVersionMax="47" xr10:uidLastSave="{00000000-0000-0000-0000-000000000000}"/>
  <bookViews>
    <workbookView xWindow="-108" yWindow="-108" windowWidth="23256" windowHeight="12576" firstSheet="1" activeTab="1" xr2:uid="{21981E82-6D35-4B97-B7C7-10314A644E4E}"/>
  </bookViews>
  <sheets>
    <sheet name="PO (2 JAC) DIR" sheetId="1" state="hidden" r:id="rId1"/>
    <sheet name="PO (3JAC) DIR" sheetId="2" r:id="rId2"/>
    <sheet name="PO (4JAC) DIR" sheetId="3" state="hidden" r:id="rId3"/>
    <sheet name="PO (5JAC) DIR"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3"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localSheetId="3"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3"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3"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localSheetId="3"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3"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3"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3"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3"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3"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3"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3"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localSheetId="3"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localSheetId="3"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3"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3"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3"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localSheetId="3"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localSheetId="3"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localSheetId="3"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localSheetId="3"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3"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3"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localSheetId="3"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localSheetId="3"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localSheetId="3"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3"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3"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localSheetId="3"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3"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localSheetId="3"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localSheetId="3"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localSheetId="3"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3"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3"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localSheetId="3"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3"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localSheetId="3"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3"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3"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localSheetId="3"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localSheetId="3"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3"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localSheetId="3"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localSheetId="3"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3"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3"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localSheetId="3"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3"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localSheetId="3"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3"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3"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localSheetId="3"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localSheetId="3"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3"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localSheetId="3"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3"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localSheetId="3"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localSheetId="3"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3"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3"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3"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localSheetId="3"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3"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localSheetId="3"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localSheetId="3"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3"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3"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localSheetId="3"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localSheetId="3"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localSheetId="3"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3"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3"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localSheetId="3"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localSheetId="3"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3"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localSheetId="3"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3"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localSheetId="3"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3"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localSheetId="3"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3"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localSheetId="3"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3"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3"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localSheetId="3"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3"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localSheetId="3"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3"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3"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3"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localSheetId="3"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3"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3"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3"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localSheetId="3"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3"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3"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3"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3"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localSheetId="3"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3"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3"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localSheetId="3"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3"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localSheetId="3"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localSheetId="3"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localSheetId="3"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3"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3"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3"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localSheetId="3"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3"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3"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localSheetId="3"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localSheetId="3"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3"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localSheetId="3"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localSheetId="3"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localSheetId="3"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3"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3"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localSheetId="3"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localSheetId="3"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3"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localSheetId="3"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3"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3"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3"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localSheetId="3"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3"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3"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3"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3"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3"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3"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3"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localSheetId="3"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localSheetId="3"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3"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3"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3"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localSheetId="3"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localSheetId="3"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localSheetId="3"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localSheetId="3"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3"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3"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localSheetId="3"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localSheetId="3"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localSheetId="3"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3"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3"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localSheetId="3"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3"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localSheetId="3"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localSheetId="3"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localSheetId="3"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3"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3"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localSheetId="3"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3"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localSheetId="3"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3"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3"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localSheetId="3"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localSheetId="3"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3"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localSheetId="3"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localSheetId="3"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3"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3"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localSheetId="3"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3"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localSheetId="3"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3"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3"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localSheetId="3"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localSheetId="3"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3"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localSheetId="3"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3"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localSheetId="3"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localSheetId="3"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3"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3"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3"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localSheetId="3"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3"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localSheetId="3"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localSheetId="3"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3"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3"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localSheetId="3"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localSheetId="3"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localSheetId="3"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3"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3"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localSheetId="3"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localSheetId="3"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3"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localSheetId="3"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3"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localSheetId="3"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3"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localSheetId="3"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3"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localSheetId="3"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3"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3"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localSheetId="3"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3"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localSheetId="3"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3"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3"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3"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localSheetId="3"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3"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3"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3"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localSheetId="3"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3"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3"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3"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3"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localSheetId="3"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3"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3"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localSheetId="3"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3"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localSheetId="3"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localSheetId="3"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localSheetId="3"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3"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3"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3"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localSheetId="3"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3"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3"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localSheetId="3"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localSheetId="3"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3"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localSheetId="3"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localSheetId="3"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localSheetId="3"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3"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3"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localSheetId="3"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localSheetId="3"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3"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localSheetId="3"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3"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3"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3"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localSheetId="3"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3"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3"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3"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3"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3"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3"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3"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localSheetId="3"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localSheetId="3"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3"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3"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3"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localSheetId="3"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localSheetId="3"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localSheetId="3"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localSheetId="3"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3"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3"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localSheetId="3"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localSheetId="3"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localSheetId="3"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3"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3"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localSheetId="3"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3"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localSheetId="3"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localSheetId="3"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localSheetId="3"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3"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3"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localSheetId="3"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3"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localSheetId="3"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3"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3"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localSheetId="3"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localSheetId="3"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3"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localSheetId="3"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localSheetId="3"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3"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3"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localSheetId="3"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3"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localSheetId="3"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3"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3"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localSheetId="3"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localSheetId="3"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3"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localSheetId="3"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3"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localSheetId="3"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localSheetId="3"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3"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3"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3"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localSheetId="3"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3"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localSheetId="3"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localSheetId="3"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3"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3"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localSheetId="3"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localSheetId="3"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localSheetId="3"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3"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3"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localSheetId="3"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localSheetId="3"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3"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localSheetId="3"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3"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localSheetId="3"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3"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localSheetId="3"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3"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localSheetId="3"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3"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3"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localSheetId="3"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3"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localSheetId="3"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3"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3"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3"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localSheetId="3"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3"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3"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3"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localSheetId="3"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3"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3"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3"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3"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localSheetId="3"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3"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3"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localSheetId="3"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3"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localSheetId="3"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localSheetId="3"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localSheetId="3"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3"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3"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3"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localSheetId="3"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3"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3"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localSheetId="3"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localSheetId="3"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3"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localSheetId="3"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localSheetId="3"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localSheetId="3"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3"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3"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localSheetId="3"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localSheetId="3"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3"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localSheetId="3"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3"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3"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3"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localSheetId="3"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3"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3"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3"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3"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3"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3"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3"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localSheetId="3"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localSheetId="3"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3"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3"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3"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localSheetId="3"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localSheetId="3"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localSheetId="3"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localSheetId="3"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3"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3"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localSheetId="3"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localSheetId="3"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localSheetId="3"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3"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3"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localSheetId="3"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3"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localSheetId="3"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localSheetId="3"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localSheetId="3"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3"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3"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localSheetId="3"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3"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localSheetId="3"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3"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3"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localSheetId="3"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localSheetId="3"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3"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localSheetId="3"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localSheetId="3"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3"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3"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localSheetId="3"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3"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localSheetId="3"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3"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3"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localSheetId="3"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localSheetId="3"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3"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localSheetId="3"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3"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localSheetId="3"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localSheetId="3"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3"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3"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3"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localSheetId="3"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3"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localSheetId="3"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localSheetId="3"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3"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localSheetId="3"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localSheetId="3"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localSheetId="3"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localSheetId="3"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3"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3"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localSheetId="3"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localSheetId="3"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3"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localSheetId="3"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3"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localSheetId="3"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3"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localSheetId="3"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3"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localSheetId="3"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3"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3"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localSheetId="3"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3"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localSheetId="3"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3"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3"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3"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localSheetId="3"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3"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3"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3"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localSheetId="3"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3"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3"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3"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3"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localSheetId="3"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3"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3"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localSheetId="3"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3"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localSheetId="3"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localSheetId="3"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localSheetId="3"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3"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3"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3"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localSheetId="3"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3"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3"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localSheetId="3"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localSheetId="3"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3"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localSheetId="3"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localSheetId="3"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localSheetId="3"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3"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3"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localSheetId="3"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localSheetId="3"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3"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localSheetId="3"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3"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localSheetId="3"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localSheetId="3"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localSheetId="3"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localSheetId="3"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localSheetId="3"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localSheetId="3"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localSheetId="3"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localSheetId="3"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localSheetId="3"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localSheetId="3"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localSheetId="3"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3"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3"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localSheetId="3"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localSheetId="3"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localSheetId="3"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localSheetId="3"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localSheetId="3"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localSheetId="3"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3"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localSheetId="3"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localSheetId="3"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localSheetId="3"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localSheetId="3"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localSheetId="3"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localSheetId="3"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localSheetId="3"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localSheetId="3"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localSheetId="3"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localSheetId="3"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localSheetId="3"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localSheetId="3"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localSheetId="3"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3"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localSheetId="3"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localSheetId="3"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localSheetId="3"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localSheetId="3"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localSheetId="3"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localSheetId="3"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localSheetId="3"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localSheetId="3"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localSheetId="3"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3"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localSheetId="3"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localSheetId="3"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localSheetId="3"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localSheetId="3"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localSheetId="3"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localSheetId="3"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localSheetId="3"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localSheetId="3"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localSheetId="3"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localSheetId="3"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localSheetId="3"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localSheetId="3"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localSheetId="3"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localSheetId="3"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localSheetId="3"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localSheetId="3"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localSheetId="3"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localSheetId="3"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localSheetId="3"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localSheetId="3"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localSheetId="3"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localSheetId="3"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localSheetId="3"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localSheetId="3"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localSheetId="3"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localSheetId="3"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localSheetId="3"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localSheetId="3"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localSheetId="3"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localSheetId="3"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localSheetId="3"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localSheetId="3"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localSheetId="3"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localSheetId="3"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3"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localSheetId="3"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3"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localSheetId="3"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localSheetId="3"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localSheetId="3"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localSheetId="3"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localSheetId="3"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localSheetId="3"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localSheetId="3"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localSheetId="3"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localSheetId="3"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localSheetId="3"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3"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localSheetId="3"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localSheetId="3"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localSheetId="3"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localSheetId="3"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localSheetId="3"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localSheetId="3"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localSheetId="3"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localSheetId="3"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localSheetId="3"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localSheetId="3"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localSheetId="3"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localSheetId="3"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localSheetId="3"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localSheetId="3"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localSheetId="3"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localSheetId="3"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localSheetId="3"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localSheetId="3"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localSheetId="3"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localSheetId="3"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localSheetId="3"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localSheetId="3"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localSheetId="3"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localSheetId="3"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localSheetId="3"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localSheetId="3"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localSheetId="3"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localSheetId="3"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localSheetId="3"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localSheetId="3"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localSheetId="3"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localSheetId="3"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localSheetId="3"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localSheetId="3"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localSheetId="3"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localSheetId="3"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localSheetId="3"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localSheetId="3"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localSheetId="3"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localSheetId="3"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localSheetId="3"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localSheetId="2" hidden="1">#REF!</definedName>
    <definedName name="_Fill" localSheetId="3"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localSheetId="2" hidden="1">#REF!</definedName>
    <definedName name="_Key1" localSheetId="3"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localSheetId="2" hidden="1">#REF!</definedName>
    <definedName name="_Parse_Out" localSheetId="3"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localSheetId="2" hidden="1">#REF!</definedName>
    <definedName name="_Sort" localSheetId="3"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localSheetId="2" hidden="1">"A:\SAIN.mdb"</definedName>
    <definedName name="AccessDatabase" localSheetId="3"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1">'PO (3JAC) DIR'!$A$1:$H$106</definedName>
    <definedName name="ASD" localSheetId="0"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s" localSheetId="1" hidden="1">{#N/A,#N/A,FALSE,"sumi ";#N/A,#N/A,FALSE,"RESUMEN"}</definedName>
    <definedName name="cds" localSheetId="2" hidden="1">{#N/A,#N/A,FALSE,"sumi ";#N/A,#N/A,FALSE,"RESUMEN"}</definedName>
    <definedName name="cds" localSheetId="3"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 localSheetId="3"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localSheetId="3"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localSheetId="2" hidden="1">#REF!</definedName>
    <definedName name="FAC" localSheetId="3"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dsfa" localSheetId="1" hidden="1">{"PRES REHAB ARM-PER POR ITEMS  KM A KM",#N/A,TRUE,"Rehabilitacion Arm-Per"}</definedName>
    <definedName name="fdadsfa" localSheetId="2" hidden="1">{"PRES REHAB ARM-PER POR ITEMS  KM A KM",#N/A,TRUE,"Rehabilitacion Arm-Per"}</definedName>
    <definedName name="fdadsfa" localSheetId="3"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 localSheetId="3"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localSheetId="3"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localSheetId="2" hidden="1">#REF!</definedName>
    <definedName name="PROG" localSheetId="3"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 localSheetId="3"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localSheetId="3"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2" hidden="1">{#N/A,#N/A,FALSE,"sumi ";#N/A,#N/A,FALSE,"RESUMEN"}</definedName>
    <definedName name="wrn.procurement." localSheetId="3"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2" hidden="1">{"via1",#N/A,TRUE,"general";"via2",#N/A,TRUE,"general";"via3",#N/A,TRUE,"general"}</definedName>
    <definedName name="wwwww" localSheetId="3"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7" i="1" l="1"/>
  <c r="G30" i="1"/>
  <c r="G30" i="3"/>
  <c r="G30" i="4" l="1"/>
  <c r="F20" i="4"/>
  <c r="F19" i="4"/>
  <c r="H84" i="4" l="1"/>
  <c r="F82" i="4"/>
  <c r="G82" i="4" s="1"/>
  <c r="F81" i="4"/>
  <c r="G81" i="4" s="1"/>
  <c r="F80" i="4"/>
  <c r="G80" i="4" s="1"/>
  <c r="G79" i="4"/>
  <c r="H78" i="4"/>
  <c r="F77" i="4"/>
  <c r="G77" i="4" s="1"/>
  <c r="F76" i="4"/>
  <c r="G76" i="4" s="1"/>
  <c r="G75" i="4"/>
  <c r="G74" i="4"/>
  <c r="G71" i="4"/>
  <c r="H36" i="4"/>
  <c r="D32" i="4"/>
  <c r="D34" i="4" s="1"/>
  <c r="D35" i="4" s="1"/>
  <c r="D36" i="4" s="1"/>
  <c r="D20" i="4"/>
  <c r="J19" i="4"/>
  <c r="G19" i="4"/>
  <c r="F18" i="4"/>
  <c r="G18" i="4" s="1"/>
  <c r="G17" i="4"/>
  <c r="I5" i="4"/>
  <c r="J19" i="3"/>
  <c r="F53" i="4" l="1"/>
  <c r="G53" i="4" s="1"/>
  <c r="F52" i="4"/>
  <c r="G52" i="4" s="1"/>
  <c r="G20" i="4"/>
  <c r="G63" i="4" s="1"/>
  <c r="G65" i="4" s="1"/>
  <c r="F73" i="4"/>
  <c r="G73" i="4" s="1"/>
  <c r="G83" i="4" s="1"/>
  <c r="F18" i="3"/>
  <c r="G18" i="3" s="1"/>
  <c r="F20" i="1"/>
  <c r="F19" i="1"/>
  <c r="H84" i="3"/>
  <c r="F82" i="3"/>
  <c r="G82" i="3" s="1"/>
  <c r="F81" i="3"/>
  <c r="G81" i="3" s="1"/>
  <c r="E81" i="3"/>
  <c r="F80" i="3"/>
  <c r="G80" i="3" s="1"/>
  <c r="G79" i="3"/>
  <c r="H78" i="3"/>
  <c r="F77" i="3"/>
  <c r="G77" i="3" s="1"/>
  <c r="F76" i="3"/>
  <c r="G76" i="3" s="1"/>
  <c r="G75" i="3"/>
  <c r="G74" i="3"/>
  <c r="G71" i="3"/>
  <c r="H36" i="3"/>
  <c r="D32" i="3"/>
  <c r="D34" i="3" s="1"/>
  <c r="D35" i="3" s="1"/>
  <c r="D36" i="3" s="1"/>
  <c r="F20" i="3"/>
  <c r="D20" i="3"/>
  <c r="F19" i="3"/>
  <c r="G19" i="3" s="1"/>
  <c r="G17" i="3"/>
  <c r="I5" i="3"/>
  <c r="F53" i="3" s="1"/>
  <c r="G53" i="3" s="1"/>
  <c r="H84" i="2"/>
  <c r="H78" i="2"/>
  <c r="G20" i="3" l="1"/>
  <c r="F52" i="3"/>
  <c r="F73" i="3" s="1"/>
  <c r="G73" i="3" s="1"/>
  <c r="G83" i="3" s="1"/>
  <c r="G84" i="4"/>
  <c r="G87" i="4" s="1"/>
  <c r="G88" i="4" s="1"/>
  <c r="G52" i="3" l="1"/>
  <c r="G63" i="3" s="1"/>
  <c r="G65" i="3" s="1"/>
  <c r="G84" i="3" s="1"/>
  <c r="G87" i="3" s="1"/>
  <c r="G88" i="3" s="1"/>
  <c r="F82" i="1"/>
  <c r="G82" i="1" s="1"/>
  <c r="F81" i="1"/>
  <c r="G81" i="1" s="1"/>
  <c r="F80" i="1"/>
  <c r="G80" i="1" s="1"/>
  <c r="G79" i="1"/>
  <c r="H78" i="1"/>
  <c r="F77" i="1"/>
  <c r="G77" i="1" s="1"/>
  <c r="F76" i="1"/>
  <c r="G76" i="1" s="1"/>
  <c r="F75" i="1"/>
  <c r="G75" i="1" s="1"/>
  <c r="G74" i="1"/>
  <c r="G71" i="1"/>
  <c r="H36" i="1"/>
  <c r="D32" i="1"/>
  <c r="D34" i="1" s="1"/>
  <c r="D35" i="1" s="1"/>
  <c r="D36" i="1" s="1"/>
  <c r="D20" i="1"/>
  <c r="G19" i="1"/>
  <c r="G18" i="1"/>
  <c r="I5" i="1"/>
  <c r="F52" i="1" l="1"/>
  <c r="F53" i="1"/>
  <c r="G53" i="1" s="1"/>
  <c r="G20" i="1"/>
  <c r="F73" i="1" l="1"/>
  <c r="G73" i="1" s="1"/>
  <c r="G83" i="1" s="1"/>
  <c r="G52" i="1"/>
  <c r="G63" i="1" s="1"/>
  <c r="G65" i="1" s="1"/>
  <c r="G84" i="1" s="1"/>
  <c r="G87" i="1" s="1"/>
  <c r="G8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D709F845-59A9-494C-8F03-559F6840449B}">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tc={EAD166E6-DDC7-422F-B255-16F071A8B6FF}</author>
  </authors>
  <commentList>
    <comment ref="B8" authorId="0" shapeId="0" xr:uid="{EAD166E6-DDC7-422F-B255-16F071A8B6FF}">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tc={CF879D44-E459-410B-B6B0-A920C6C38CAE}</author>
  </authors>
  <commentList>
    <comment ref="B8" authorId="0" shapeId="0" xr:uid="{CF879D44-E459-410B-B6B0-A920C6C38CAE}">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<sst xmlns="http://schemas.openxmlformats.org/spreadsheetml/2006/main" count="482" uniqueCount="111">
  <si>
    <t>MINISTERIO DE TRANSPORTE</t>
  </si>
  <si>
    <t>INSTITUTO NACIONAL DE VÍAS</t>
  </si>
  <si>
    <t>PLAZO TOTAL ESTIMADO (MESES)</t>
  </si>
  <si>
    <t>PLAZO EJECUCIÓN OBRA (MESES)</t>
  </si>
  <si>
    <t>DIRECCIÓN TÉCNICA</t>
  </si>
  <si>
    <t>SUBDIRECCIÓN DE ESTRUCTURACIÓN DE PROYECTOS</t>
  </si>
  <si>
    <t>INVITACIÓN PÚBLICA</t>
  </si>
  <si>
    <t>IP-XXXXXX-2023</t>
  </si>
  <si>
    <t>OBJETO
INTERVENTORIA TECNICA, ADMINISTRATIVA, FINANCIERA Y LEGAL PARA LOS CONVENIOS SOLIDARIOS SUSCRITOS ENTRE EL INVÍAS Y LAS ORGANIZACIONES 
DE ACCIÓN COMUNAL DEL MUNICIPIO DE XXXXXX, EN LA DIRECCIÓN TERRITORIALXXXXXX PARA EL MEJORAMIENTO Y MANTENIMIENTO VIAL EN EL MARCO DEL PROGRAMA CAMINOS COMUNITARIOS DE LA PAZ TOTAL</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</si>
  <si>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</si>
  <si>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</si>
  <si>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</si>
  <si>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</si>
  <si>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</si>
  <si>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</si>
  <si>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</si>
  <si>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</si>
  <si>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</si>
  <si>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</si>
  <si>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</si>
  <si>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</si>
  <si>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</si>
  <si>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</si>
  <si>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</si>
  <si>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</si>
  <si>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</si>
  <si>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</si>
  <si>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</si>
  <si>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</si>
  <si>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</si>
  <si>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</si>
  <si>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</si>
  <si>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</si>
  <si>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</si>
  <si>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</si>
  <si>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</si>
  <si>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</si>
  <si>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</si>
  <si>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</si>
  <si>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</si>
  <si>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</si>
  <si>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</si>
  <si>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</si>
  <si>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</si>
  <si>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</si>
  <si>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</si>
  <si>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</si>
  <si>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</si>
  <si>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</si>
  <si>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</si>
  <si>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</si>
  <si>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</si>
  <si>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</si>
  <si>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</si>
  <si>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</si>
  <si>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</si>
  <si>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</si>
  <si>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</si>
  <si>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</si>
  <si>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</si>
  <si>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</si>
  <si>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</si>
  <si>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</si>
  <si>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</si>
  <si>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</si>
  <si>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</si>
  <si>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</si>
  <si>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</si>
  <si>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</si>
  <si>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</si>
  <si>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</si>
  <si>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</si>
  <si>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</si>
  <si>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</si>
  <si>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</si>
  <si>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</si>
  <si>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</si>
  <si>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</si>
  <si>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</si>
  <si>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</si>
  <si>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</si>
  <si>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</si>
  <si>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</si>
  <si>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</si>
  <si>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</si>
  <si>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</si>
  <si>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</si>
  <si>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</si>
  <si>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</si>
  <si>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</si>
  <si>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</si>
  <si>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</si>
  <si>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</si>
  <si>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</si>
  <si>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</si>
  <si>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</si>
  <si>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</si>
  <si>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</si>
  <si>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</si>
  <si>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</si>
  <si>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</si>
  <si>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</si>
  <si>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</si>
  <si>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</si>
  <si>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</si>
  <si>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</si>
  <si>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Viaticos Director y/o  Especialistas</t>
  </si>
  <si>
    <t>Trabajo de topografia (Incluye personal, equipo y transporte)</t>
  </si>
  <si>
    <t>“INTERVENTORÍA TÉCNICA, ADMINISTRATIVA, FINANCIERA Y AMBIENTAL PARA EL MEJORAMIENTO Y MANTENIMIENTO DE LAS VÍAS RURALES EN LOS MUNICIPIOS DE CHITARAQUE Y MONIQUIRÁ DEL DEPARTAMENTO DE BOYACÁ, DE LA DIRECCIÓN TERRITORIAL BOYACÁ DEL PROGRAMA “CAMINOS COMUNITARIOS DE LA PAZ TOTAL””.</t>
  </si>
  <si>
    <t>IP-DT-BOY-032-2023</t>
  </si>
  <si>
    <t>SEGÚN RANGOS 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</si>
</sst>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7"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
      <sz val="11"/>
      <color theme="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37">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0" fontId="3" fillId="2" borderId="1" xfId="3" applyFont="1" applyFill="1" applyBorder="1" applyAlignment="1">
      <alignment horizontal="center" vertical="center" wrapText="1"/>
    </xf>
    <xf numFmtId="0" fontId="4" fillId="2" borderId="0" xfId="3" applyFont="1" applyFill="1" applyBorder="1" applyAlignment="1">
      <alignment vertical="center" wrapText="1"/>
    </xf>
    <xf numFmtId="44" fontId="4" fillId="2" borderId="0" xfId="1" applyFont="1" applyFill="1" applyBorder="1" applyAlignment="1">
      <alignment vertical="center" wrapText="1"/>
    </xf>
    <xf numFmtId="0" fontId="25" fillId="2" borderId="0" xfId="3" applyFont="1" applyFill="1" applyBorder="1" applyAlignment="1">
      <alignment horizontal="center" vertical="center" wrapText="1"/>
    </xf>
    <xf numFmtId="0" fontId="26" fillId="0" borderId="0" xfId="0" applyFont="1" applyBorder="1"/>
    <xf numFmtId="0" fontId="25" fillId="2" borderId="0" xfId="3" applyFont="1" applyFill="1" applyBorder="1" applyAlignment="1">
      <alignment vertical="center" wrapText="1"/>
    </xf>
    <xf numFmtId="0" fontId="6" fillId="0" borderId="0" xfId="4" applyFont="1" applyFill="1" applyAlignment="1">
      <alignment vertical="center"/>
    </xf>
    <xf numFmtId="0" fontId="6" fillId="0" borderId="5" xfId="4" applyFont="1" applyFill="1" applyBorder="1" applyAlignment="1">
      <alignment vertical="center"/>
    </xf>
    <xf numFmtId="0" fontId="6" fillId="0" borderId="3" xfId="4" applyFont="1" applyFill="1" applyBorder="1" applyAlignment="1">
      <alignment vertical="center"/>
    </xf>
    <xf numFmtId="0" fontId="6" fillId="2" borderId="37" xfId="3" applyFont="1" applyFill="1" applyBorder="1" applyAlignment="1">
      <alignment vertical="center" wrapText="1"/>
    </xf>
    <xf numFmtId="0" fontId="8" fillId="2" borderId="38" xfId="3" applyFont="1" applyFill="1" applyBorder="1" applyAlignment="1">
      <alignment vertical="center" wrapText="1"/>
    </xf>
    <xf numFmtId="164" fontId="8" fillId="2" borderId="38" xfId="3" applyNumberFormat="1" applyFont="1" applyFill="1" applyBorder="1" applyAlignment="1">
      <alignment vertical="center" wrapText="1"/>
    </xf>
    <xf numFmtId="164" fontId="8" fillId="2" borderId="28" xfId="3" applyNumberFormat="1" applyFont="1" applyFill="1" applyBorder="1" applyAlignment="1">
      <alignment vertical="center" wrapText="1"/>
    </xf>
    <xf numFmtId="0" fontId="24" fillId="0" borderId="36"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21" fillId="2" borderId="35"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0" xfId="4" applyFont="1" applyFill="1" applyBorder="1" applyAlignment="1">
      <alignment horizontal="center" vertical="center"/>
    </xf>
    <xf numFmtId="0" fontId="6" fillId="0" borderId="4" xfId="4" applyFont="1" applyFill="1" applyBorder="1" applyAlignment="1">
      <alignment horizontal="center" vertical="center"/>
    </xf>
    <xf numFmtId="0" fontId="6" fillId="0" borderId="0" xfId="4" applyFont="1" applyFill="1" applyBorder="1" applyAlignment="1">
      <alignment horizontal="center" vertical="center"/>
    </xf>
    <xf numFmtId="0" fontId="6" fillId="0" borderId="5" xfId="4" applyFont="1" applyFill="1" applyBorder="1" applyAlignment="1">
      <alignment horizontal="center" vertical="center"/>
    </xf>
    <xf numFmtId="0" fontId="6" fillId="0" borderId="0" xfId="5" applyFont="1" applyBorder="1" applyAlignment="1">
      <alignment horizontal="center" vertical="center" wrapText="1"/>
    </xf>
    <xf numFmtId="0" fontId="6" fillId="2" borderId="0" xfId="5" applyFont="1" applyFill="1" applyBorder="1" applyAlignment="1">
      <alignment horizontal="center" vertical="center" wrapText="1"/>
    </xf>
  </cellXfs>
  <cellStyles count="19">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xfId="18" builtinId="5"/>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E2259154-54DB-48F5-876E-626739AF7C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6F6795F-0DC3-4E42-A7FA-6EA5284138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7D6F1A11-88CE-4CFB-98C9-CAD5C82E75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CC54D453-97D4-4A29-A500-600D8BDDDD4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B01FAD95-16D6-478B-A986-6725F7EAF31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threadedComments/threadedComment2.xml><?xml version="1.0" encoding="utf-8"?>
<ThreadedComments xmlns="http://schemas.microsoft.com/office/spreadsheetml/2018/threadedcomments" xmlns:x="http://schemas.openxmlformats.org/spreadsheetml/2006/main">
  <threadedComment ref="B8" dT="2023-07-18T19:34:55.90" personId="{EC33DE30-7EF4-4980-B41A-1D192562A710}" id="{1444C6F3-DCE3-4402-BABA-EF0D1ED439A2}">
    <text>Verificar objeto determinado en los documentos</text>
  </threadedComment>
</ThreadedComments>
</file>

<file path=xl/threadedComments/threadedComment3.xml><?xml version="1.0" encoding="utf-8"?>
<ThreadedComments xmlns="http://schemas.microsoft.com/office/spreadsheetml/2018/threadedcomments" xmlns:x="http://schemas.openxmlformats.org/spreadsheetml/2006/main">
  <threadedComment ref="B8" dT="2023-07-18T19:34:55.90" personId="{EC33DE30-7EF4-4980-B41A-1D192562A710}" id="{EAD166E6-DDC7-422F-B255-16F071A8B6FF}">
    <text>Verificar objeto determinado en los documentos</text>
  </threadedComment>
</ThreadedComments>
</file>

<file path=xl/threadedComments/threadedComment4.xml><?xml version="1.0" encoding="utf-8"?>
<ThreadedComments xmlns="http://schemas.microsoft.com/office/spreadsheetml/2018/threadedcomments" xmlns:x="http://schemas.openxmlformats.org/spreadsheetml/2006/main">
  <threadedComment ref="B8" dT="2023-07-18T19:34:55.90" personId="{EC33DE30-7EF4-4980-B41A-1D192562A710}" id="{CF879D44-E459-410B-B6B0-A920C6C38CAE}">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3.xm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4.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CFC38-682A-4750-907E-1FF28AD34D13}">
  <sheetPr>
    <tabColor rgb="FF00B050"/>
  </sheetPr>
  <dimension ref="A1:GV107"/>
  <sheetViews>
    <sheetView zoomScaleNormal="100" workbookViewId="0">
      <selection activeCell="H16" sqref="H16"/>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9" customWidth="1"/>
    <col min="6" max="6" width="13.88671875" style="6" customWidth="1"/>
    <col min="7" max="7" width="25" style="160"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26" t="s">
        <v>0</v>
      </c>
      <c r="C2" s="227"/>
      <c r="D2" s="227"/>
      <c r="E2" s="227"/>
      <c r="F2" s="227"/>
      <c r="G2" s="228"/>
    </row>
    <row r="3" spans="2:195" x14ac:dyDescent="0.3">
      <c r="B3" s="226" t="s">
        <v>1</v>
      </c>
      <c r="C3" s="227"/>
      <c r="D3" s="227"/>
      <c r="E3" s="227"/>
      <c r="F3" s="227"/>
      <c r="G3" s="227"/>
      <c r="H3" s="229" t="s">
        <v>2</v>
      </c>
      <c r="I3" s="229" t="s">
        <v>3</v>
      </c>
    </row>
    <row r="4" spans="2:195" x14ac:dyDescent="0.3">
      <c r="B4" s="226" t="s">
        <v>4</v>
      </c>
      <c r="C4" s="227"/>
      <c r="D4" s="227"/>
      <c r="E4" s="227"/>
      <c r="F4" s="227"/>
      <c r="G4" s="227"/>
      <c r="H4" s="230"/>
      <c r="I4" s="230"/>
    </row>
    <row r="5" spans="2:195" ht="15" customHeight="1" x14ac:dyDescent="0.3">
      <c r="B5" s="226" t="s">
        <v>5</v>
      </c>
      <c r="C5" s="227"/>
      <c r="D5" s="227"/>
      <c r="E5" s="227"/>
      <c r="F5" s="227"/>
      <c r="G5" s="227"/>
      <c r="H5" s="8">
        <v>3</v>
      </c>
      <c r="I5" s="8">
        <f>+H5-1</f>
        <v>2</v>
      </c>
    </row>
    <row r="6" spans="2:195" ht="14.4" x14ac:dyDescent="0.3">
      <c r="B6" s="212" t="s">
        <v>6</v>
      </c>
      <c r="C6" s="213"/>
      <c r="D6" s="213"/>
      <c r="E6" s="213"/>
      <c r="F6" s="213"/>
      <c r="G6" s="214"/>
      <c r="H6"/>
    </row>
    <row r="7" spans="2:195" x14ac:dyDescent="0.3">
      <c r="B7" s="215" t="s">
        <v>7</v>
      </c>
      <c r="C7" s="216"/>
      <c r="D7" s="216"/>
      <c r="E7" s="216"/>
      <c r="F7" s="216"/>
      <c r="G7" s="217"/>
    </row>
    <row r="8" spans="2:195" ht="70.95" customHeight="1" x14ac:dyDescent="0.3">
      <c r="B8" s="218" t="s">
        <v>8</v>
      </c>
      <c r="C8" s="219"/>
      <c r="D8" s="219"/>
      <c r="E8" s="219"/>
      <c r="F8" s="219"/>
      <c r="G8" s="220"/>
      <c r="J8" s="9"/>
      <c r="K8" s="10"/>
    </row>
    <row r="9" spans="2:195" ht="13.8" thickBot="1" x14ac:dyDescent="0.35">
      <c r="B9" s="221"/>
      <c r="C9" s="222"/>
      <c r="D9" s="222"/>
      <c r="E9" s="222"/>
      <c r="F9" s="222"/>
      <c r="G9" s="223"/>
      <c r="J9" s="9"/>
      <c r="K9" s="10"/>
    </row>
    <row r="10" spans="2:195" ht="15" customHeight="1" thickBot="1" x14ac:dyDescent="0.35">
      <c r="B10" s="221" t="s">
        <v>9</v>
      </c>
      <c r="C10" s="222"/>
      <c r="D10" s="223"/>
      <c r="E10" s="11" t="s">
        <v>10</v>
      </c>
      <c r="F10" s="224" t="s">
        <v>11</v>
      </c>
      <c r="G10" s="225"/>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98" t="s">
        <v>12</v>
      </c>
      <c r="C12" s="199"/>
      <c r="D12" s="17" t="s">
        <v>13</v>
      </c>
      <c r="E12" s="18" t="s">
        <v>14</v>
      </c>
      <c r="F12" s="17" t="s">
        <v>15</v>
      </c>
      <c r="G12" s="19" t="s">
        <v>16</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200"/>
      <c r="C13" s="201"/>
      <c r="D13" s="21" t="s">
        <v>17</v>
      </c>
      <c r="E13" s="22" t="s">
        <v>18</v>
      </c>
      <c r="F13" s="21" t="s">
        <v>19</v>
      </c>
      <c r="G13" s="23" t="s">
        <v>20</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202"/>
      <c r="C14" s="203"/>
      <c r="D14" s="24" t="s">
        <v>21</v>
      </c>
      <c r="E14" s="25" t="s">
        <v>22</v>
      </c>
      <c r="F14" s="24" t="s">
        <v>23</v>
      </c>
      <c r="G14" s="26" t="s">
        <v>24</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25</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26</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27</v>
      </c>
      <c r="D17" s="36">
        <v>6000000</v>
      </c>
      <c r="E17" s="37"/>
      <c r="F17" s="38">
        <v>1</v>
      </c>
      <c r="G17" s="39">
        <f>+F17*D17</f>
        <v>6000000</v>
      </c>
      <c r="H17" s="20" t="s">
        <v>28</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29</v>
      </c>
      <c r="D18" s="36">
        <v>2800000</v>
      </c>
      <c r="E18" s="37"/>
      <c r="F18" s="38">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30</v>
      </c>
      <c r="D19" s="36">
        <v>3000000</v>
      </c>
      <c r="E19" s="37"/>
      <c r="F19" s="38">
        <f>0.1*H5</f>
        <v>0.30000000000000004</v>
      </c>
      <c r="G19" s="39">
        <f>+F19*D19</f>
        <v>900000.00000000012</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31</v>
      </c>
      <c r="D20" s="36">
        <f>+D19</f>
        <v>3000000</v>
      </c>
      <c r="E20" s="37"/>
      <c r="F20" s="38">
        <f>0.1*H5</f>
        <v>0.30000000000000004</v>
      </c>
      <c r="G20" s="39">
        <f>+F20*D20</f>
        <v>900000.00000000012</v>
      </c>
      <c r="H20" s="20" t="s">
        <v>32</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33</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34</v>
      </c>
      <c r="D30" s="48"/>
      <c r="E30" s="49"/>
      <c r="F30" s="50"/>
      <c r="G30" s="51">
        <f>+D31*(0.2*3.2)</f>
        <v>3200000.0000000005</v>
      </c>
      <c r="H30" s="52" t="s">
        <v>35</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36</v>
      </c>
      <c r="D31" s="163">
        <v>5000000</v>
      </c>
      <c r="E31" s="164"/>
      <c r="F31" s="165"/>
      <c r="G31" s="166"/>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37</v>
      </c>
      <c r="D32" s="163">
        <f>+D31</f>
        <v>5000000</v>
      </c>
      <c r="E32" s="164"/>
      <c r="F32" s="165"/>
      <c r="G32" s="166"/>
      <c r="H32" s="20" t="s">
        <v>28</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63"/>
      <c r="E33" s="164"/>
      <c r="F33" s="165"/>
      <c r="G33" s="166"/>
      <c r="H33" s="20" t="s">
        <v>28</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38</v>
      </c>
      <c r="D34" s="163">
        <f>+D32</f>
        <v>5000000</v>
      </c>
      <c r="E34" s="164"/>
      <c r="F34" s="165"/>
      <c r="G34" s="16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39</v>
      </c>
      <c r="D35" s="163">
        <f>+D34</f>
        <v>5000000</v>
      </c>
      <c r="E35" s="164"/>
      <c r="F35" s="165"/>
      <c r="G35" s="166"/>
      <c r="H35" s="20" t="s">
        <v>40</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41</v>
      </c>
      <c r="D36" s="163">
        <f>+D35</f>
        <v>5000000</v>
      </c>
      <c r="E36" s="164"/>
      <c r="F36" s="165"/>
      <c r="G36" s="166"/>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28</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42</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43</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44</v>
      </c>
      <c r="D52" s="42">
        <v>1300000</v>
      </c>
      <c r="E52" s="37"/>
      <c r="F52" s="69">
        <f>+I5</f>
        <v>2</v>
      </c>
      <c r="G52" s="39">
        <f>+F52*D52</f>
        <v>2600000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45</v>
      </c>
      <c r="D53" s="42">
        <v>1350000</v>
      </c>
      <c r="E53" s="70"/>
      <c r="F53" s="71">
        <f>+I5</f>
        <v>2</v>
      </c>
      <c r="G53" s="39">
        <f>+F53*D53</f>
        <v>2700000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t="s">
        <v>46</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92" t="s">
        <v>47</v>
      </c>
      <c r="D57" s="192"/>
      <c r="E57" s="192"/>
      <c r="F57" s="192"/>
      <c r="G57" s="204"/>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205" t="s">
        <v>48</v>
      </c>
      <c r="C60" s="206"/>
      <c r="D60" s="206"/>
      <c r="E60" s="206"/>
      <c r="F60" s="206"/>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t="s">
        <v>49</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50</v>
      </c>
      <c r="D62" s="87"/>
      <c r="E62" s="87"/>
      <c r="F62" s="88"/>
      <c r="G62" s="89"/>
      <c r="H62" s="52" t="s">
        <v>35</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92" t="s">
        <v>51</v>
      </c>
      <c r="D63" s="192"/>
      <c r="E63" s="192"/>
      <c r="F63" s="192"/>
      <c r="G63" s="92">
        <f>+SUM(G17:G30)+SUM(G51:G62)</f>
        <v>24700000</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5"/>
      <c r="C64" s="207" t="s">
        <v>52</v>
      </c>
      <c r="D64" s="207"/>
      <c r="E64" s="207"/>
      <c r="F64" s="207"/>
      <c r="G64" s="96">
        <v>2.36</v>
      </c>
      <c r="H64" s="97" t="s">
        <v>53</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92" t="s">
        <v>54</v>
      </c>
      <c r="D65" s="192"/>
      <c r="E65" s="192"/>
      <c r="F65" s="192"/>
      <c r="G65" s="98">
        <f>+ROUND(G63*G64,0)</f>
        <v>58292000</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208" t="s">
        <v>55</v>
      </c>
      <c r="C66" s="209"/>
      <c r="D66" s="209" t="s">
        <v>56</v>
      </c>
      <c r="E66" s="100" t="s">
        <v>57</v>
      </c>
      <c r="F66" s="210" t="s">
        <v>58</v>
      </c>
      <c r="G66" s="101" t="s">
        <v>16</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208"/>
      <c r="C67" s="209"/>
      <c r="D67" s="209"/>
      <c r="E67" s="100" t="s">
        <v>59</v>
      </c>
      <c r="F67" s="210"/>
      <c r="G67" s="102" t="s">
        <v>20</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208"/>
      <c r="C68" s="209"/>
      <c r="D68" s="209"/>
      <c r="E68" s="103" t="s">
        <v>60</v>
      </c>
      <c r="F68" s="104" t="s">
        <v>61</v>
      </c>
      <c r="G68" s="102" t="s">
        <v>62</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63</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64</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65</v>
      </c>
      <c r="D71" s="111" t="s">
        <v>66</v>
      </c>
      <c r="E71" s="112">
        <v>140000</v>
      </c>
      <c r="F71" s="113">
        <v>5</v>
      </c>
      <c r="G71" s="114">
        <f>+F71*E71</f>
        <v>700000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67</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44.4" customHeight="1" x14ac:dyDescent="0.3">
      <c r="B73" s="117"/>
      <c r="C73" s="118" t="s">
        <v>68</v>
      </c>
      <c r="D73" s="119" t="s">
        <v>69</v>
      </c>
      <c r="E73" s="112">
        <v>600000</v>
      </c>
      <c r="F73" s="120">
        <f>+F18+F52+F53</f>
        <v>7</v>
      </c>
      <c r="G73" s="114">
        <f>+F73*E73</f>
        <v>4200000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70</v>
      </c>
      <c r="D74" s="119" t="s">
        <v>69</v>
      </c>
      <c r="E74" s="112">
        <v>4000000</v>
      </c>
      <c r="F74" s="120"/>
      <c r="G74" s="114">
        <f>+F74*E74</f>
        <v>0</v>
      </c>
      <c r="H74" s="20">
        <v>4000000</v>
      </c>
      <c r="I74" s="7"/>
      <c r="J74" s="7" t="s">
        <v>71</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72</v>
      </c>
      <c r="D75" s="119" t="s">
        <v>73</v>
      </c>
      <c r="E75" s="112">
        <v>3000000</v>
      </c>
      <c r="F75" s="122">
        <f>+H5/2</f>
        <v>1.5</v>
      </c>
      <c r="G75" s="114">
        <f>+F75*E75</f>
        <v>4500000</v>
      </c>
      <c r="H75" s="20">
        <v>3000000</v>
      </c>
      <c r="I75" s="7"/>
      <c r="J75" s="7" t="s">
        <v>74</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75</v>
      </c>
      <c r="D76" s="119" t="s">
        <v>73</v>
      </c>
      <c r="E76" s="112">
        <v>400000</v>
      </c>
      <c r="F76" s="120">
        <f>+H5</f>
        <v>3</v>
      </c>
      <c r="G76" s="114">
        <f>+F76*E76</f>
        <v>1200000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76</v>
      </c>
      <c r="D77" s="111" t="s">
        <v>73</v>
      </c>
      <c r="E77" s="112">
        <v>600000</v>
      </c>
      <c r="F77" s="120">
        <f>+H5</f>
        <v>3</v>
      </c>
      <c r="G77" s="114">
        <f>+F77*E77</f>
        <v>1800000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77</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78</v>
      </c>
      <c r="D79" s="128" t="s">
        <v>73</v>
      </c>
      <c r="E79" s="112">
        <v>300000</v>
      </c>
      <c r="F79" s="120">
        <v>2</v>
      </c>
      <c r="G79" s="114">
        <f>+F79*E79</f>
        <v>600000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79</v>
      </c>
      <c r="D80" s="111" t="s">
        <v>73</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80</v>
      </c>
      <c r="D81" s="111" t="s">
        <v>73</v>
      </c>
      <c r="E81" s="112">
        <v>200000</v>
      </c>
      <c r="F81" s="129">
        <f>+H5</f>
        <v>3</v>
      </c>
      <c r="G81" s="114">
        <f>+F81*E81</f>
        <v>600000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81</v>
      </c>
      <c r="D82" s="132" t="s">
        <v>73</v>
      </c>
      <c r="E82" s="133">
        <v>38500</v>
      </c>
      <c r="F82" s="134">
        <f>+H5</f>
        <v>3</v>
      </c>
      <c r="G82" s="135">
        <f>+F82*E82</f>
        <v>115500</v>
      </c>
      <c r="H82" s="136" t="s">
        <v>35</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211" t="s">
        <v>82</v>
      </c>
      <c r="D83" s="211"/>
      <c r="E83" s="211"/>
      <c r="F83" s="211"/>
      <c r="G83" s="138">
        <f>+SUM(G71:G82)</f>
        <v>14015500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92" t="s">
        <v>83</v>
      </c>
      <c r="D84" s="192"/>
      <c r="E84" s="192"/>
      <c r="F84" s="192"/>
      <c r="G84" s="141">
        <f>+G83+G65</f>
        <v>72307500</v>
      </c>
      <c r="H84" s="139"/>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idden="1" x14ac:dyDescent="0.3">
      <c r="B85" s="140"/>
      <c r="C85" s="197" t="s">
        <v>84</v>
      </c>
      <c r="D85" s="197"/>
      <c r="E85" s="197"/>
      <c r="F85" s="197"/>
      <c r="G85" s="142"/>
      <c r="H85" s="143"/>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idden="1" x14ac:dyDescent="0.3">
      <c r="B86" s="140"/>
      <c r="C86" s="192" t="s">
        <v>85</v>
      </c>
      <c r="D86" s="192"/>
      <c r="E86" s="192"/>
      <c r="F86" s="192"/>
      <c r="G86" s="141"/>
      <c r="H86" s="6"/>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92" t="s">
        <v>86</v>
      </c>
      <c r="D87" s="192"/>
      <c r="E87" s="192"/>
      <c r="F87" s="192"/>
      <c r="G87" s="144">
        <f>+ROUND(G84*0.19,0)</f>
        <v>13738425</v>
      </c>
      <c r="H87" s="6"/>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3.8" thickBot="1" x14ac:dyDescent="0.35">
      <c r="A88" s="45"/>
      <c r="B88" s="145"/>
      <c r="C88" s="193" t="s">
        <v>87</v>
      </c>
      <c r="D88" s="193"/>
      <c r="E88" s="193"/>
      <c r="F88" s="193"/>
      <c r="G88" s="146">
        <f>+G87+G84</f>
        <v>86045925</v>
      </c>
      <c r="H88" s="139"/>
      <c r="I88" s="126"/>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94" t="s">
        <v>88</v>
      </c>
      <c r="C89" s="195"/>
      <c r="D89" s="195"/>
      <c r="E89" s="195"/>
      <c r="F89" s="195"/>
      <c r="G89" s="196"/>
      <c r="H89" s="139"/>
    </row>
    <row r="90" spans="1:195" ht="28.5" customHeight="1" x14ac:dyDescent="0.3">
      <c r="B90" s="183" t="s">
        <v>89</v>
      </c>
      <c r="C90" s="184"/>
      <c r="D90" s="184"/>
      <c r="E90" s="184"/>
      <c r="F90" s="184"/>
      <c r="G90" s="185"/>
      <c r="H90" s="139"/>
    </row>
    <row r="91" spans="1:195" ht="27" customHeight="1" x14ac:dyDescent="0.3">
      <c r="B91" s="183" t="s">
        <v>90</v>
      </c>
      <c r="C91" s="184"/>
      <c r="D91" s="184"/>
      <c r="E91" s="184"/>
      <c r="F91" s="184"/>
      <c r="G91" s="185"/>
      <c r="H91" s="139"/>
    </row>
    <row r="92" spans="1:195" ht="24.75" customHeight="1" x14ac:dyDescent="0.3">
      <c r="B92" s="183" t="s">
        <v>91</v>
      </c>
      <c r="C92" s="184"/>
      <c r="D92" s="184"/>
      <c r="E92" s="184"/>
      <c r="F92" s="184"/>
      <c r="G92" s="185"/>
      <c r="I92" s="167"/>
    </row>
    <row r="93" spans="1:195" ht="38.4" customHeight="1" x14ac:dyDescent="0.3">
      <c r="B93" s="183" t="s">
        <v>92</v>
      </c>
      <c r="C93" s="184"/>
      <c r="D93" s="184"/>
      <c r="E93" s="184"/>
      <c r="F93" s="184"/>
      <c r="G93" s="185"/>
      <c r="H93" s="147"/>
    </row>
    <row r="94" spans="1:195" ht="28.5" customHeight="1" x14ac:dyDescent="0.3">
      <c r="B94" s="183" t="s">
        <v>93</v>
      </c>
      <c r="C94" s="184"/>
      <c r="D94" s="184"/>
      <c r="E94" s="184"/>
      <c r="F94" s="184"/>
      <c r="G94" s="185"/>
    </row>
    <row r="95" spans="1:195" ht="28.5" customHeight="1" x14ac:dyDescent="0.3">
      <c r="B95" s="183" t="s">
        <v>94</v>
      </c>
      <c r="C95" s="184"/>
      <c r="D95" s="184"/>
      <c r="E95" s="184"/>
      <c r="F95" s="184"/>
      <c r="G95" s="185"/>
    </row>
    <row r="96" spans="1:195" ht="28.5" customHeight="1" x14ac:dyDescent="0.3">
      <c r="B96" s="183" t="s">
        <v>95</v>
      </c>
      <c r="C96" s="184"/>
      <c r="D96" s="184"/>
      <c r="E96" s="184"/>
      <c r="F96" s="184"/>
      <c r="G96" s="185"/>
    </row>
    <row r="97" spans="2:7" ht="28.5" customHeight="1" x14ac:dyDescent="0.3">
      <c r="B97" s="183" t="s">
        <v>96</v>
      </c>
      <c r="C97" s="184"/>
      <c r="D97" s="184"/>
      <c r="E97" s="184"/>
      <c r="F97" s="184"/>
      <c r="G97" s="185"/>
    </row>
    <row r="98" spans="2:7" ht="48" customHeight="1" x14ac:dyDescent="0.3">
      <c r="B98" s="183" t="s">
        <v>97</v>
      </c>
      <c r="C98" s="184"/>
      <c r="D98" s="184"/>
      <c r="E98" s="184"/>
      <c r="F98" s="184"/>
      <c r="G98" s="185"/>
    </row>
    <row r="99" spans="2:7" ht="43.95" customHeight="1" x14ac:dyDescent="0.3">
      <c r="B99" s="186" t="s">
        <v>98</v>
      </c>
      <c r="C99" s="187"/>
      <c r="D99" s="187"/>
      <c r="E99" s="187"/>
      <c r="F99" s="187"/>
      <c r="G99" s="188"/>
    </row>
    <row r="100" spans="2:7" ht="30" customHeight="1" x14ac:dyDescent="0.3">
      <c r="B100" s="189" t="s">
        <v>99</v>
      </c>
      <c r="C100" s="190"/>
      <c r="D100" s="190"/>
      <c r="E100" s="190"/>
      <c r="F100" s="190"/>
      <c r="G100" s="191"/>
    </row>
    <row r="101" spans="2:7" ht="29.4" customHeight="1" x14ac:dyDescent="0.3">
      <c r="B101" s="183" t="s">
        <v>100</v>
      </c>
      <c r="C101" s="184"/>
      <c r="D101" s="184"/>
      <c r="E101" s="184"/>
      <c r="F101" s="184"/>
      <c r="G101" s="185"/>
    </row>
    <row r="102" spans="2:7" ht="44.25" customHeight="1" x14ac:dyDescent="0.3">
      <c r="B102" s="189" t="s">
        <v>101</v>
      </c>
      <c r="C102" s="190"/>
      <c r="D102" s="190"/>
      <c r="E102" s="190"/>
      <c r="F102" s="190"/>
      <c r="G102" s="191"/>
    </row>
    <row r="103" spans="2:7" ht="44.25" customHeight="1" x14ac:dyDescent="0.3">
      <c r="B103" s="168"/>
      <c r="C103" s="168"/>
      <c r="D103" s="168"/>
      <c r="E103" s="168"/>
      <c r="F103" s="168"/>
      <c r="G103" s="168"/>
    </row>
    <row r="104" spans="2:7" ht="13.8" x14ac:dyDescent="0.3">
      <c r="B104" s="148"/>
      <c r="C104" s="149"/>
      <c r="D104" s="149"/>
      <c r="E104" s="149"/>
      <c r="F104" s="149"/>
      <c r="G104" s="149"/>
    </row>
    <row r="105" spans="2:7" ht="15.6" x14ac:dyDescent="0.3">
      <c r="B105" s="150" t="s">
        <v>102</v>
      </c>
      <c r="C105" s="151"/>
      <c r="D105" s="151"/>
      <c r="E105" s="152"/>
      <c r="F105" s="153"/>
      <c r="G105" s="153"/>
    </row>
    <row r="106" spans="2:7" ht="38.25" customHeight="1" x14ac:dyDescent="0.3">
      <c r="B106" s="154"/>
      <c r="C106" s="155"/>
      <c r="D106" s="151"/>
      <c r="E106" s="156"/>
      <c r="F106" s="157"/>
      <c r="G106" s="157"/>
    </row>
    <row r="107" spans="2:7" ht="15.6" x14ac:dyDescent="0.3">
      <c r="B107" s="158" t="s">
        <v>103</v>
      </c>
      <c r="C107" s="151"/>
      <c r="D107" s="151"/>
      <c r="E107" s="182" t="s">
        <v>104</v>
      </c>
      <c r="F107" s="182"/>
      <c r="G107" s="182"/>
    </row>
  </sheetData>
  <mergeCells count="42">
    <mergeCell ref="B5:G5"/>
    <mergeCell ref="B2:G2"/>
    <mergeCell ref="B3:G3"/>
    <mergeCell ref="H3:H4"/>
    <mergeCell ref="I3:I4"/>
    <mergeCell ref="B4:G4"/>
    <mergeCell ref="B6:G6"/>
    <mergeCell ref="B7:G7"/>
    <mergeCell ref="B8:G8"/>
    <mergeCell ref="B9:G9"/>
    <mergeCell ref="B10:D10"/>
    <mergeCell ref="F10:G10"/>
    <mergeCell ref="C85:F85"/>
    <mergeCell ref="B12:C14"/>
    <mergeCell ref="C57:G57"/>
    <mergeCell ref="B60:F60"/>
    <mergeCell ref="C63:F63"/>
    <mergeCell ref="C64:F64"/>
    <mergeCell ref="C65:F65"/>
    <mergeCell ref="B66:C68"/>
    <mergeCell ref="D66:D68"/>
    <mergeCell ref="F66:F67"/>
    <mergeCell ref="C83:F83"/>
    <mergeCell ref="C84:F84"/>
    <mergeCell ref="B97:G97"/>
    <mergeCell ref="C86:F86"/>
    <mergeCell ref="C87:F87"/>
    <mergeCell ref="C88:F88"/>
    <mergeCell ref="B89:G89"/>
    <mergeCell ref="B90:G90"/>
    <mergeCell ref="B91:G91"/>
    <mergeCell ref="B92:G92"/>
    <mergeCell ref="B93:G93"/>
    <mergeCell ref="B94:G94"/>
    <mergeCell ref="B95:G95"/>
    <mergeCell ref="B96:G96"/>
    <mergeCell ref="E107:G107"/>
    <mergeCell ref="B98:G98"/>
    <mergeCell ref="B99:G99"/>
    <mergeCell ref="B100:G100"/>
    <mergeCell ref="B101:G101"/>
    <mergeCell ref="B102:G102"/>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413D7-0433-45FE-A67A-F3955DC577CB}">
  <sheetPr>
    <tabColor rgb="FF00B050"/>
    <pageSetUpPr fitToPage="1"/>
  </sheetPr>
  <dimension ref="A1:GV106"/>
  <sheetViews>
    <sheetView tabSelected="1" view="pageBreakPreview" zoomScale="107" zoomScaleNormal="70" zoomScaleSheetLayoutView="107" workbookViewId="0">
      <selection activeCell="I14" sqref="I14"/>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9" customWidth="1"/>
    <col min="6" max="6" width="13.88671875" style="6" customWidth="1"/>
    <col min="7" max="7" width="25" style="160"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69"/>
      <c r="C1" s="2"/>
      <c r="D1" s="2"/>
      <c r="E1" s="3"/>
      <c r="F1" s="4"/>
      <c r="G1" s="177"/>
      <c r="H1" s="175"/>
      <c r="I1" s="175"/>
      <c r="J1" s="175"/>
      <c r="K1" s="175"/>
      <c r="L1" s="176"/>
    </row>
    <row r="2" spans="2:195" x14ac:dyDescent="0.3">
      <c r="B2" s="226" t="s">
        <v>0</v>
      </c>
      <c r="C2" s="227"/>
      <c r="D2" s="227"/>
      <c r="E2" s="227"/>
      <c r="F2" s="227"/>
      <c r="G2" s="228"/>
      <c r="H2" s="170"/>
      <c r="I2" s="171"/>
    </row>
    <row r="3" spans="2:195" ht="13.2" customHeight="1" x14ac:dyDescent="0.3">
      <c r="B3" s="226" t="s">
        <v>1</v>
      </c>
      <c r="C3" s="227"/>
      <c r="D3" s="227"/>
      <c r="E3" s="227"/>
      <c r="F3" s="227"/>
      <c r="G3" s="228"/>
      <c r="H3" s="174"/>
      <c r="I3" s="174"/>
    </row>
    <row r="4" spans="2:195" x14ac:dyDescent="0.3">
      <c r="B4" s="226" t="s">
        <v>4</v>
      </c>
      <c r="C4" s="227"/>
      <c r="D4" s="227"/>
      <c r="E4" s="227"/>
      <c r="F4" s="227"/>
      <c r="G4" s="228"/>
      <c r="H4" s="174"/>
      <c r="I4" s="174"/>
    </row>
    <row r="5" spans="2:195" ht="15" customHeight="1" x14ac:dyDescent="0.3">
      <c r="B5" s="226" t="s">
        <v>5</v>
      </c>
      <c r="C5" s="227"/>
      <c r="D5" s="227"/>
      <c r="E5" s="227"/>
      <c r="F5" s="227"/>
      <c r="G5" s="228"/>
      <c r="H5" s="172"/>
      <c r="I5" s="172"/>
    </row>
    <row r="6" spans="2:195" ht="14.4" x14ac:dyDescent="0.3">
      <c r="B6" s="212" t="s">
        <v>6</v>
      </c>
      <c r="C6" s="231"/>
      <c r="D6" s="231"/>
      <c r="E6" s="231"/>
      <c r="F6" s="231"/>
      <c r="G6" s="214"/>
      <c r="H6" s="173"/>
      <c r="I6" s="171"/>
    </row>
    <row r="7" spans="2:195" x14ac:dyDescent="0.3">
      <c r="B7" s="232" t="s">
        <v>109</v>
      </c>
      <c r="C7" s="233"/>
      <c r="D7" s="233"/>
      <c r="E7" s="233"/>
      <c r="F7" s="233"/>
      <c r="G7" s="234"/>
    </row>
    <row r="8" spans="2:195" ht="70.95" customHeight="1" x14ac:dyDescent="0.3">
      <c r="B8" s="218" t="s">
        <v>108</v>
      </c>
      <c r="C8" s="235"/>
      <c r="D8" s="235"/>
      <c r="E8" s="235"/>
      <c r="F8" s="235"/>
      <c r="G8" s="220"/>
      <c r="J8" s="9"/>
      <c r="K8" s="10"/>
    </row>
    <row r="9" spans="2:195" ht="13.8" thickBot="1" x14ac:dyDescent="0.35">
      <c r="B9" s="221"/>
      <c r="C9" s="236"/>
      <c r="D9" s="236"/>
      <c r="E9" s="236"/>
      <c r="F9" s="236"/>
      <c r="G9" s="223"/>
      <c r="J9" s="9"/>
      <c r="K9" s="10"/>
    </row>
    <row r="10" spans="2:195" ht="15" customHeight="1" thickBot="1" x14ac:dyDescent="0.35">
      <c r="B10" s="221" t="s">
        <v>9</v>
      </c>
      <c r="C10" s="236"/>
      <c r="D10" s="223"/>
      <c r="E10" s="11" t="s">
        <v>10</v>
      </c>
      <c r="F10" s="224" t="s">
        <v>11</v>
      </c>
      <c r="G10" s="225"/>
      <c r="J10" s="9"/>
      <c r="K10" s="10"/>
    </row>
    <row r="11" spans="2:195" s="16" customFormat="1" ht="14.25" customHeight="1" thickBot="1" x14ac:dyDescent="0.35">
      <c r="B11" s="178"/>
      <c r="C11" s="179"/>
      <c r="D11" s="179"/>
      <c r="E11" s="180"/>
      <c r="F11" s="179"/>
      <c r="G11" s="181"/>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98" t="s">
        <v>12</v>
      </c>
      <c r="C12" s="199"/>
      <c r="D12" s="17" t="s">
        <v>13</v>
      </c>
      <c r="E12" s="18" t="s">
        <v>14</v>
      </c>
      <c r="F12" s="17" t="s">
        <v>15</v>
      </c>
      <c r="G12" s="19" t="s">
        <v>16</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200"/>
      <c r="C13" s="201"/>
      <c r="D13" s="21" t="s">
        <v>17</v>
      </c>
      <c r="E13" s="22" t="s">
        <v>18</v>
      </c>
      <c r="F13" s="21" t="s">
        <v>19</v>
      </c>
      <c r="G13" s="23" t="s">
        <v>20</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202"/>
      <c r="C14" s="203"/>
      <c r="D14" s="24" t="s">
        <v>21</v>
      </c>
      <c r="E14" s="25" t="s">
        <v>22</v>
      </c>
      <c r="F14" s="24" t="s">
        <v>23</v>
      </c>
      <c r="G14" s="26" t="s">
        <v>24</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25</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26</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105</v>
      </c>
      <c r="D17" s="36"/>
      <c r="E17" s="37"/>
      <c r="F17" s="38"/>
      <c r="G17" s="39"/>
      <c r="H17" s="52" t="s">
        <v>110</v>
      </c>
      <c r="I17" s="7"/>
      <c r="J17" s="7"/>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29</v>
      </c>
      <c r="D18" s="36"/>
      <c r="E18" s="37"/>
      <c r="F18" s="38"/>
      <c r="G18" s="39"/>
      <c r="H18" s="52" t="s">
        <v>110</v>
      </c>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30</v>
      </c>
      <c r="D19" s="36"/>
      <c r="E19" s="37"/>
      <c r="F19" s="38"/>
      <c r="G19" s="39"/>
      <c r="H19" s="52" t="s">
        <v>110</v>
      </c>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31</v>
      </c>
      <c r="D20" s="36"/>
      <c r="E20" s="37"/>
      <c r="F20" s="38"/>
      <c r="G20" s="39"/>
      <c r="H20" s="52" t="s">
        <v>110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33</v>
      </c>
      <c r="D26" s="42"/>
      <c r="E26" s="43"/>
      <c r="F26" s="38"/>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34</v>
      </c>
      <c r="D30" s="48"/>
      <c r="E30" s="49"/>
      <c r="F30" s="50"/>
      <c r="G30" s="51"/>
      <c r="H30" s="52" t="s">
        <v>35</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36</v>
      </c>
      <c r="D31" s="163"/>
      <c r="E31" s="164"/>
      <c r="F31" s="165"/>
      <c r="G31" s="166"/>
      <c r="H31" s="52" t="s">
        <v>110</v>
      </c>
      <c r="I31" s="7"/>
      <c r="J31" s="7"/>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37</v>
      </c>
      <c r="D32" s="163"/>
      <c r="E32" s="164"/>
      <c r="F32" s="165"/>
      <c r="G32" s="166"/>
      <c r="H32" s="52" t="s">
        <v>110</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63"/>
      <c r="E33" s="164"/>
      <c r="F33" s="165"/>
      <c r="G33" s="166"/>
      <c r="H33" s="52" t="s">
        <v>110</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38</v>
      </c>
      <c r="D34" s="163"/>
      <c r="E34" s="164"/>
      <c r="F34" s="165"/>
      <c r="G34" s="166"/>
      <c r="H34" s="52" t="s">
        <v>110</v>
      </c>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39</v>
      </c>
      <c r="D35" s="163"/>
      <c r="E35" s="164"/>
      <c r="F35" s="165"/>
      <c r="G35" s="166"/>
      <c r="H35" s="52" t="s">
        <v>110</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41</v>
      </c>
      <c r="D36" s="163"/>
      <c r="E36" s="164"/>
      <c r="F36" s="165"/>
      <c r="G36" s="166"/>
      <c r="H36" s="52" t="s">
        <v>110</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28</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42</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43</v>
      </c>
      <c r="I51" s="65"/>
      <c r="J51" s="65"/>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44</v>
      </c>
      <c r="D52" s="42"/>
      <c r="E52" s="37"/>
      <c r="F52" s="69"/>
      <c r="G52" s="39"/>
      <c r="H52" s="52" t="s">
        <v>110</v>
      </c>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45</v>
      </c>
      <c r="D53" s="42"/>
      <c r="E53" s="70"/>
      <c r="F53" s="71"/>
      <c r="G53" s="39"/>
      <c r="H53" s="52" t="s">
        <v>110</v>
      </c>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t="s">
        <v>46</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92" t="s">
        <v>47</v>
      </c>
      <c r="D57" s="192"/>
      <c r="E57" s="192"/>
      <c r="F57" s="192"/>
      <c r="G57" s="204"/>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205" t="s">
        <v>48</v>
      </c>
      <c r="C60" s="206"/>
      <c r="D60" s="206"/>
      <c r="E60" s="206"/>
      <c r="F60" s="206"/>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t="s">
        <v>49</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50</v>
      </c>
      <c r="D62" s="87"/>
      <c r="E62" s="87"/>
      <c r="F62" s="88"/>
      <c r="G62" s="89"/>
      <c r="H62" s="52" t="s">
        <v>35</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3.8" x14ac:dyDescent="0.3">
      <c r="B63" s="30"/>
      <c r="C63" s="192" t="s">
        <v>51</v>
      </c>
      <c r="D63" s="192"/>
      <c r="E63" s="192"/>
      <c r="F63" s="192"/>
      <c r="G63" s="92"/>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x14ac:dyDescent="0.3">
      <c r="B64" s="95"/>
      <c r="C64" s="207" t="s">
        <v>52</v>
      </c>
      <c r="D64" s="207"/>
      <c r="E64" s="207"/>
      <c r="F64" s="207"/>
      <c r="G64" s="96"/>
      <c r="H64" s="52" t="s">
        <v>35</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92" t="s">
        <v>54</v>
      </c>
      <c r="D65" s="192"/>
      <c r="E65" s="192"/>
      <c r="F65" s="192"/>
      <c r="G65" s="98"/>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208" t="s">
        <v>55</v>
      </c>
      <c r="C66" s="209"/>
      <c r="D66" s="209" t="s">
        <v>56</v>
      </c>
      <c r="E66" s="100" t="s">
        <v>57</v>
      </c>
      <c r="F66" s="210" t="s">
        <v>58</v>
      </c>
      <c r="G66" s="101" t="s">
        <v>16</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208"/>
      <c r="C67" s="209"/>
      <c r="D67" s="209"/>
      <c r="E67" s="100" t="s">
        <v>59</v>
      </c>
      <c r="F67" s="210"/>
      <c r="G67" s="102" t="s">
        <v>20</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208"/>
      <c r="C68" s="209"/>
      <c r="D68" s="209"/>
      <c r="E68" s="103" t="s">
        <v>60</v>
      </c>
      <c r="F68" s="104" t="s">
        <v>61</v>
      </c>
      <c r="G68" s="102" t="s">
        <v>62</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63</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64</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106</v>
      </c>
      <c r="D71" s="111" t="s">
        <v>66</v>
      </c>
      <c r="E71" s="112"/>
      <c r="F71" s="113"/>
      <c r="G71" s="114"/>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67</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17"/>
      <c r="C73" s="118" t="s">
        <v>68</v>
      </c>
      <c r="D73" s="119" t="s">
        <v>69</v>
      </c>
      <c r="E73" s="112"/>
      <c r="F73" s="120"/>
      <c r="G73" s="114"/>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70</v>
      </c>
      <c r="D74" s="119" t="s">
        <v>69</v>
      </c>
      <c r="E74" s="112"/>
      <c r="F74" s="120"/>
      <c r="G74" s="114"/>
      <c r="H74" s="20">
        <v>4000000</v>
      </c>
      <c r="I74" s="7"/>
      <c r="J74" s="7"/>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72</v>
      </c>
      <c r="D75" s="119" t="s">
        <v>73</v>
      </c>
      <c r="E75" s="112"/>
      <c r="F75" s="122"/>
      <c r="G75" s="114"/>
      <c r="H75" s="20">
        <v>3000000</v>
      </c>
      <c r="I75" s="7"/>
      <c r="J75" s="7"/>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75</v>
      </c>
      <c r="D76" s="119" t="s">
        <v>73</v>
      </c>
      <c r="E76" s="112"/>
      <c r="F76" s="120"/>
      <c r="G76" s="114"/>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76</v>
      </c>
      <c r="D77" s="111" t="s">
        <v>73</v>
      </c>
      <c r="E77" s="112"/>
      <c r="F77" s="120"/>
      <c r="G77" s="114"/>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77</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78</v>
      </c>
      <c r="D79" s="128" t="s">
        <v>73</v>
      </c>
      <c r="E79" s="112"/>
      <c r="F79" s="120"/>
      <c r="G79" s="114"/>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79</v>
      </c>
      <c r="D80" s="111" t="s">
        <v>73</v>
      </c>
      <c r="E80" s="112"/>
      <c r="F80" s="120"/>
      <c r="G80" s="114"/>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80</v>
      </c>
      <c r="D81" s="111" t="s">
        <v>73</v>
      </c>
      <c r="E81" s="112"/>
      <c r="F81" s="129"/>
      <c r="G81" s="114"/>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81</v>
      </c>
      <c r="D82" s="132" t="s">
        <v>73</v>
      </c>
      <c r="E82" s="133"/>
      <c r="F82" s="134"/>
      <c r="G82" s="135"/>
      <c r="H82" s="52" t="s">
        <v>35</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211" t="s">
        <v>82</v>
      </c>
      <c r="D83" s="211"/>
      <c r="E83" s="211"/>
      <c r="F83" s="211"/>
      <c r="G83" s="138"/>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92" t="s">
        <v>83</v>
      </c>
      <c r="D84" s="192"/>
      <c r="E84" s="192"/>
      <c r="F84" s="192"/>
      <c r="G84" s="141"/>
      <c r="H84" s="7">
        <f>+H87/2.36</f>
        <v>0</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0"/>
      <c r="C85" s="197" t="s">
        <v>84</v>
      </c>
      <c r="D85" s="197"/>
      <c r="E85" s="197"/>
      <c r="F85" s="197"/>
      <c r="G85" s="142"/>
      <c r="H85" s="161" t="s">
        <v>35</v>
      </c>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0"/>
      <c r="C86" s="192" t="s">
        <v>85</v>
      </c>
      <c r="D86" s="192"/>
      <c r="E86" s="192"/>
      <c r="F86" s="192"/>
      <c r="G86" s="141"/>
      <c r="H86" s="20"/>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92" t="s">
        <v>86</v>
      </c>
      <c r="D87" s="192"/>
      <c r="E87" s="192"/>
      <c r="F87" s="192"/>
      <c r="G87" s="144"/>
      <c r="H87" s="7"/>
      <c r="I87" s="7"/>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13.8" thickBot="1" x14ac:dyDescent="0.35">
      <c r="A88" s="45"/>
      <c r="B88" s="145"/>
      <c r="C88" s="193" t="s">
        <v>87</v>
      </c>
      <c r="D88" s="193"/>
      <c r="E88" s="193"/>
      <c r="F88" s="193"/>
      <c r="G88" s="146"/>
      <c r="H88" s="7">
        <v>114794540</v>
      </c>
      <c r="I88" s="162"/>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94" t="s">
        <v>88</v>
      </c>
      <c r="C89" s="195"/>
      <c r="D89" s="195"/>
      <c r="E89" s="195"/>
      <c r="F89" s="195"/>
      <c r="G89" s="195"/>
      <c r="H89" s="7"/>
    </row>
    <row r="90" spans="1:195" ht="28.5" customHeight="1" x14ac:dyDescent="0.3">
      <c r="B90" s="183" t="s">
        <v>89</v>
      </c>
      <c r="C90" s="184"/>
      <c r="D90" s="184"/>
      <c r="E90" s="184"/>
      <c r="F90" s="184"/>
      <c r="G90" s="185"/>
      <c r="H90" s="7"/>
    </row>
    <row r="91" spans="1:195" ht="27" customHeight="1" x14ac:dyDescent="0.3">
      <c r="B91" s="183" t="s">
        <v>90</v>
      </c>
      <c r="C91" s="184"/>
      <c r="D91" s="184"/>
      <c r="E91" s="184"/>
      <c r="F91" s="184"/>
      <c r="G91" s="185"/>
      <c r="H91" s="139"/>
    </row>
    <row r="92" spans="1:195" ht="24.75" customHeight="1" x14ac:dyDescent="0.3">
      <c r="B92" s="183" t="s">
        <v>91</v>
      </c>
      <c r="C92" s="184"/>
      <c r="D92" s="184"/>
      <c r="E92" s="184"/>
      <c r="F92" s="184"/>
      <c r="G92" s="185"/>
    </row>
    <row r="93" spans="1:195" ht="38.4" customHeight="1" x14ac:dyDescent="0.3">
      <c r="B93" s="183" t="s">
        <v>92</v>
      </c>
      <c r="C93" s="184"/>
      <c r="D93" s="184"/>
      <c r="E93" s="184"/>
      <c r="F93" s="184"/>
      <c r="G93" s="185"/>
      <c r="H93" s="147"/>
      <c r="I93" s="167"/>
    </row>
    <row r="94" spans="1:195" ht="28.5" customHeight="1" x14ac:dyDescent="0.3">
      <c r="B94" s="183" t="s">
        <v>93</v>
      </c>
      <c r="C94" s="184"/>
      <c r="D94" s="184"/>
      <c r="E94" s="184"/>
      <c r="F94" s="184"/>
      <c r="G94" s="185"/>
    </row>
    <row r="95" spans="1:195" ht="28.5" customHeight="1" x14ac:dyDescent="0.3">
      <c r="B95" s="183" t="s">
        <v>94</v>
      </c>
      <c r="C95" s="184"/>
      <c r="D95" s="184"/>
      <c r="E95" s="184"/>
      <c r="F95" s="184"/>
      <c r="G95" s="185"/>
    </row>
    <row r="96" spans="1:195" ht="28.5" customHeight="1" x14ac:dyDescent="0.3">
      <c r="B96" s="183" t="s">
        <v>95</v>
      </c>
      <c r="C96" s="184"/>
      <c r="D96" s="184"/>
      <c r="E96" s="184"/>
      <c r="F96" s="184"/>
      <c r="G96" s="185"/>
    </row>
    <row r="97" spans="2:7" ht="28.5" customHeight="1" x14ac:dyDescent="0.3">
      <c r="B97" s="183" t="s">
        <v>96</v>
      </c>
      <c r="C97" s="184"/>
      <c r="D97" s="184"/>
      <c r="E97" s="184"/>
      <c r="F97" s="184"/>
      <c r="G97" s="185"/>
    </row>
    <row r="98" spans="2:7" ht="48" customHeight="1" x14ac:dyDescent="0.3">
      <c r="B98" s="183" t="s">
        <v>97</v>
      </c>
      <c r="C98" s="184"/>
      <c r="D98" s="184"/>
      <c r="E98" s="184"/>
      <c r="F98" s="184"/>
      <c r="G98" s="185"/>
    </row>
    <row r="99" spans="2:7" ht="43.95" customHeight="1" x14ac:dyDescent="0.3">
      <c r="B99" s="186" t="s">
        <v>98</v>
      </c>
      <c r="C99" s="187"/>
      <c r="D99" s="187"/>
      <c r="E99" s="187"/>
      <c r="F99" s="187"/>
      <c r="G99" s="188"/>
    </row>
    <row r="100" spans="2:7" ht="44.25" customHeight="1" x14ac:dyDescent="0.3">
      <c r="B100" s="189" t="s">
        <v>99</v>
      </c>
      <c r="C100" s="190"/>
      <c r="D100" s="190"/>
      <c r="E100" s="190"/>
      <c r="F100" s="190"/>
      <c r="G100" s="191"/>
    </row>
    <row r="101" spans="2:7" ht="30" customHeight="1" x14ac:dyDescent="0.3">
      <c r="B101" s="183" t="s">
        <v>100</v>
      </c>
      <c r="C101" s="184"/>
      <c r="D101" s="184"/>
      <c r="E101" s="184"/>
      <c r="F101" s="184"/>
      <c r="G101" s="185"/>
    </row>
    <row r="102" spans="2:7" ht="29.4" customHeight="1" x14ac:dyDescent="0.3">
      <c r="B102" s="189" t="s">
        <v>101</v>
      </c>
      <c r="C102" s="190"/>
      <c r="D102" s="190"/>
      <c r="E102" s="190"/>
      <c r="F102" s="190"/>
      <c r="G102" s="191"/>
    </row>
    <row r="103" spans="2:7" ht="13.8" x14ac:dyDescent="0.3">
      <c r="B103" s="148"/>
      <c r="C103" s="149"/>
      <c r="D103" s="149"/>
      <c r="E103" s="149"/>
      <c r="F103" s="149"/>
      <c r="G103" s="149"/>
    </row>
    <row r="104" spans="2:7" ht="15.6" x14ac:dyDescent="0.3">
      <c r="B104" s="150" t="s">
        <v>102</v>
      </c>
      <c r="C104" s="151"/>
      <c r="D104" s="151"/>
      <c r="E104" s="152"/>
      <c r="F104" s="153"/>
      <c r="G104" s="153"/>
    </row>
    <row r="105" spans="2:7" ht="38.25" customHeight="1" x14ac:dyDescent="0.3">
      <c r="B105" s="154"/>
      <c r="C105" s="155"/>
      <c r="D105" s="151"/>
      <c r="E105" s="156"/>
      <c r="F105" s="157"/>
      <c r="G105" s="157"/>
    </row>
    <row r="106" spans="2:7" ht="15.6" x14ac:dyDescent="0.3">
      <c r="B106" s="158" t="s">
        <v>103</v>
      </c>
      <c r="C106" s="151"/>
      <c r="D106" s="151"/>
      <c r="E106" s="182" t="s">
        <v>104</v>
      </c>
      <c r="F106" s="182"/>
      <c r="G106" s="182"/>
    </row>
  </sheetData>
  <mergeCells count="40">
    <mergeCell ref="E106:G106"/>
    <mergeCell ref="B98:G98"/>
    <mergeCell ref="B99:G99"/>
    <mergeCell ref="B100:G100"/>
    <mergeCell ref="B101:G101"/>
    <mergeCell ref="B102:G102"/>
    <mergeCell ref="B97:G97"/>
    <mergeCell ref="C86:F86"/>
    <mergeCell ref="C87:F87"/>
    <mergeCell ref="C88:F88"/>
    <mergeCell ref="B89:G89"/>
    <mergeCell ref="B90:G90"/>
    <mergeCell ref="B91:G91"/>
    <mergeCell ref="B92:G92"/>
    <mergeCell ref="B93:G93"/>
    <mergeCell ref="B94:G94"/>
    <mergeCell ref="B95:G95"/>
    <mergeCell ref="B96:G96"/>
    <mergeCell ref="C85:F85"/>
    <mergeCell ref="B12:C14"/>
    <mergeCell ref="C57:G57"/>
    <mergeCell ref="B60:F60"/>
    <mergeCell ref="C63:F63"/>
    <mergeCell ref="C64:F64"/>
    <mergeCell ref="C65:F65"/>
    <mergeCell ref="B66:C68"/>
    <mergeCell ref="D66:D68"/>
    <mergeCell ref="F66:F67"/>
    <mergeCell ref="C83:F83"/>
    <mergeCell ref="C84:F84"/>
    <mergeCell ref="B7:G7"/>
    <mergeCell ref="B8:G8"/>
    <mergeCell ref="B9:G9"/>
    <mergeCell ref="B10:D10"/>
    <mergeCell ref="F10:G10"/>
    <mergeCell ref="B5:G5"/>
    <mergeCell ref="B2:G2"/>
    <mergeCell ref="B3:G3"/>
    <mergeCell ref="B4:G4"/>
    <mergeCell ref="B6:G6"/>
  </mergeCells>
  <pageMargins left="0.7" right="0.7" top="0.75" bottom="0.75" header="0.3" footer="0.3"/>
  <pageSetup paperSize="9" scale="4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A704-E585-4F96-A6C3-C8B497728575}">
  <sheetPr>
    <tabColor rgb="FF00B050"/>
  </sheetPr>
  <dimension ref="A1:GV106"/>
  <sheetViews>
    <sheetView topLeftCell="A73" zoomScaleNormal="100" workbookViewId="0">
      <selection activeCell="C81" sqref="C81"/>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9" customWidth="1"/>
    <col min="6" max="6" width="13.88671875" style="6" customWidth="1"/>
    <col min="7" max="7" width="25" style="160"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26" t="s">
        <v>0</v>
      </c>
      <c r="C2" s="227"/>
      <c r="D2" s="227"/>
      <c r="E2" s="227"/>
      <c r="F2" s="227"/>
      <c r="G2" s="228"/>
    </row>
    <row r="3" spans="2:195" x14ac:dyDescent="0.3">
      <c r="B3" s="226" t="s">
        <v>1</v>
      </c>
      <c r="C3" s="227"/>
      <c r="D3" s="227"/>
      <c r="E3" s="227"/>
      <c r="F3" s="227"/>
      <c r="G3" s="227"/>
      <c r="H3" s="229" t="s">
        <v>2</v>
      </c>
      <c r="I3" s="229" t="s">
        <v>3</v>
      </c>
    </row>
    <row r="4" spans="2:195" x14ac:dyDescent="0.3">
      <c r="B4" s="226" t="s">
        <v>4</v>
      </c>
      <c r="C4" s="227"/>
      <c r="D4" s="227"/>
      <c r="E4" s="227"/>
      <c r="F4" s="227"/>
      <c r="G4" s="227"/>
      <c r="H4" s="230"/>
      <c r="I4" s="230"/>
    </row>
    <row r="5" spans="2:195" ht="15" customHeight="1" x14ac:dyDescent="0.3">
      <c r="B5" s="226" t="s">
        <v>5</v>
      </c>
      <c r="C5" s="227"/>
      <c r="D5" s="227"/>
      <c r="E5" s="227"/>
      <c r="F5" s="227"/>
      <c r="G5" s="227"/>
      <c r="H5" s="8">
        <v>3</v>
      </c>
      <c r="I5" s="8">
        <f>+H5-1</f>
        <v>2</v>
      </c>
    </row>
    <row r="6" spans="2:195" ht="14.4" x14ac:dyDescent="0.3">
      <c r="B6" s="212" t="s">
        <v>6</v>
      </c>
      <c r="C6" s="213"/>
      <c r="D6" s="213"/>
      <c r="E6" s="213"/>
      <c r="F6" s="213"/>
      <c r="G6" s="214"/>
      <c r="H6"/>
    </row>
    <row r="7" spans="2:195" x14ac:dyDescent="0.3">
      <c r="B7" s="215" t="s">
        <v>7</v>
      </c>
      <c r="C7" s="216"/>
      <c r="D7" s="216"/>
      <c r="E7" s="216"/>
      <c r="F7" s="216"/>
      <c r="G7" s="217"/>
    </row>
    <row r="8" spans="2:195" ht="70.95" customHeight="1" x14ac:dyDescent="0.3">
      <c r="B8" s="218" t="s">
        <v>8</v>
      </c>
      <c r="C8" s="219"/>
      <c r="D8" s="219"/>
      <c r="E8" s="219"/>
      <c r="F8" s="219"/>
      <c r="G8" s="220"/>
      <c r="J8" s="9"/>
      <c r="K8" s="10"/>
    </row>
    <row r="9" spans="2:195" ht="13.8" thickBot="1" x14ac:dyDescent="0.35">
      <c r="B9" s="221"/>
      <c r="C9" s="222"/>
      <c r="D9" s="222"/>
      <c r="E9" s="222"/>
      <c r="F9" s="222"/>
      <c r="G9" s="223"/>
      <c r="J9" s="9"/>
      <c r="K9" s="10"/>
    </row>
    <row r="10" spans="2:195" ht="15" customHeight="1" thickBot="1" x14ac:dyDescent="0.35">
      <c r="B10" s="221" t="s">
        <v>9</v>
      </c>
      <c r="C10" s="222"/>
      <c r="D10" s="223"/>
      <c r="E10" s="11" t="s">
        <v>10</v>
      </c>
      <c r="F10" s="224" t="s">
        <v>11</v>
      </c>
      <c r="G10" s="225"/>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98" t="s">
        <v>12</v>
      </c>
      <c r="C12" s="199"/>
      <c r="D12" s="17" t="s">
        <v>13</v>
      </c>
      <c r="E12" s="18" t="s">
        <v>14</v>
      </c>
      <c r="F12" s="17" t="s">
        <v>15</v>
      </c>
      <c r="G12" s="19" t="s">
        <v>16</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200"/>
      <c r="C13" s="201"/>
      <c r="D13" s="21" t="s">
        <v>17</v>
      </c>
      <c r="E13" s="22" t="s">
        <v>18</v>
      </c>
      <c r="F13" s="21" t="s">
        <v>19</v>
      </c>
      <c r="G13" s="23" t="s">
        <v>20</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202"/>
      <c r="C14" s="203"/>
      <c r="D14" s="24" t="s">
        <v>21</v>
      </c>
      <c r="E14" s="25" t="s">
        <v>22</v>
      </c>
      <c r="F14" s="24" t="s">
        <v>23</v>
      </c>
      <c r="G14" s="26" t="s">
        <v>24</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25</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26</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105</v>
      </c>
      <c r="D17" s="36">
        <v>6000000</v>
      </c>
      <c r="E17" s="37"/>
      <c r="F17" s="38">
        <v>1</v>
      </c>
      <c r="G17" s="39">
        <f>+F17*D17</f>
        <v>6000000</v>
      </c>
      <c r="H17" s="20" t="s">
        <v>28</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29</v>
      </c>
      <c r="D18" s="36">
        <v>2800000</v>
      </c>
      <c r="E18" s="37"/>
      <c r="F18" s="38">
        <f>+H5</f>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30</v>
      </c>
      <c r="D19" s="36">
        <v>3000000</v>
      </c>
      <c r="E19" s="37"/>
      <c r="F19" s="38">
        <f>0.15*H5</f>
        <v>0.44999999999999996</v>
      </c>
      <c r="G19" s="39">
        <f>+F19*D19</f>
        <v>1349999.9999999998</v>
      </c>
      <c r="H19" s="20"/>
      <c r="I19" s="7"/>
      <c r="J19" s="139">
        <f>90*0.45</f>
        <v>40.5</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31</v>
      </c>
      <c r="D20" s="36">
        <f>+D19</f>
        <v>3000000</v>
      </c>
      <c r="E20" s="37"/>
      <c r="F20" s="38">
        <f>0.15*H5</f>
        <v>0.44999999999999996</v>
      </c>
      <c r="G20" s="39">
        <f>+F20*D20</f>
        <v>1349999.9999999998</v>
      </c>
      <c r="H20" s="20" t="s">
        <v>32</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33</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34</v>
      </c>
      <c r="D30" s="48"/>
      <c r="E30" s="49"/>
      <c r="F30" s="50"/>
      <c r="G30" s="51">
        <f>+D31*(0.18*4)+131200+449</f>
        <v>3731649</v>
      </c>
      <c r="H30" s="52" t="s">
        <v>35</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36</v>
      </c>
      <c r="D31" s="163">
        <v>5000000</v>
      </c>
      <c r="E31" s="164"/>
      <c r="F31" s="165"/>
      <c r="G31" s="166"/>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37</v>
      </c>
      <c r="D32" s="163">
        <f>+D31</f>
        <v>5000000</v>
      </c>
      <c r="E32" s="164"/>
      <c r="F32" s="165"/>
      <c r="G32" s="166"/>
      <c r="H32" s="20" t="s">
        <v>28</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63"/>
      <c r="E33" s="164"/>
      <c r="F33" s="165"/>
      <c r="G33" s="166"/>
      <c r="H33" s="20" t="s">
        <v>28</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38</v>
      </c>
      <c r="D34" s="163">
        <f>+D32</f>
        <v>5000000</v>
      </c>
      <c r="E34" s="164"/>
      <c r="F34" s="165"/>
      <c r="G34" s="16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39</v>
      </c>
      <c r="D35" s="163">
        <f>+D34</f>
        <v>5000000</v>
      </c>
      <c r="E35" s="164"/>
      <c r="F35" s="165"/>
      <c r="G35" s="166"/>
      <c r="H35" s="20" t="s">
        <v>40</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41</v>
      </c>
      <c r="D36" s="163">
        <f>+D35</f>
        <v>5000000</v>
      </c>
      <c r="E36" s="164"/>
      <c r="F36" s="165"/>
      <c r="G36" s="166"/>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28</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42</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43</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44</v>
      </c>
      <c r="D52" s="42">
        <v>1300000</v>
      </c>
      <c r="E52" s="37"/>
      <c r="F52" s="69">
        <f>+I5*3</f>
        <v>6</v>
      </c>
      <c r="G52" s="39">
        <f>+F52*D52</f>
        <v>7800000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45</v>
      </c>
      <c r="D53" s="42">
        <v>1350000</v>
      </c>
      <c r="E53" s="70"/>
      <c r="F53" s="71">
        <f>+I5*1.5</f>
        <v>3</v>
      </c>
      <c r="G53" s="39">
        <f>+F53*D53</f>
        <v>4050000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t="s">
        <v>46</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92" t="s">
        <v>47</v>
      </c>
      <c r="D57" s="192"/>
      <c r="E57" s="192"/>
      <c r="F57" s="192"/>
      <c r="G57" s="204"/>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205" t="s">
        <v>48</v>
      </c>
      <c r="C60" s="206"/>
      <c r="D60" s="206"/>
      <c r="E60" s="206"/>
      <c r="F60" s="206"/>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t="s">
        <v>49</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50</v>
      </c>
      <c r="D62" s="87"/>
      <c r="E62" s="87"/>
      <c r="F62" s="88"/>
      <c r="G62" s="89"/>
      <c r="H62" s="52" t="s">
        <v>35</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92" t="s">
        <v>51</v>
      </c>
      <c r="D63" s="192"/>
      <c r="E63" s="192"/>
      <c r="F63" s="192"/>
      <c r="G63" s="92">
        <f>+SUM(G17:G30)+SUM(G51:G62)</f>
        <v>32681649</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5"/>
      <c r="C64" s="207" t="s">
        <v>52</v>
      </c>
      <c r="D64" s="207"/>
      <c r="E64" s="207"/>
      <c r="F64" s="207"/>
      <c r="G64" s="96">
        <v>2.36</v>
      </c>
      <c r="H64" s="97" t="s">
        <v>53</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92" t="s">
        <v>54</v>
      </c>
      <c r="D65" s="192"/>
      <c r="E65" s="192"/>
      <c r="F65" s="192"/>
      <c r="G65" s="98">
        <f>+ROUND(G63*G64,0)</f>
        <v>77128692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208" t="s">
        <v>55</v>
      </c>
      <c r="C66" s="209"/>
      <c r="D66" s="209" t="s">
        <v>56</v>
      </c>
      <c r="E66" s="100" t="s">
        <v>57</v>
      </c>
      <c r="F66" s="210" t="s">
        <v>58</v>
      </c>
      <c r="G66" s="101" t="s">
        <v>16</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208"/>
      <c r="C67" s="209"/>
      <c r="D67" s="209"/>
      <c r="E67" s="100" t="s">
        <v>59</v>
      </c>
      <c r="F67" s="210"/>
      <c r="G67" s="102" t="s">
        <v>20</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208"/>
      <c r="C68" s="209"/>
      <c r="D68" s="209"/>
      <c r="E68" s="103" t="s">
        <v>60</v>
      </c>
      <c r="F68" s="104" t="s">
        <v>61</v>
      </c>
      <c r="G68" s="102" t="s">
        <v>62</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63</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64</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65</v>
      </c>
      <c r="D71" s="111" t="s">
        <v>66</v>
      </c>
      <c r="E71" s="112">
        <v>140000</v>
      </c>
      <c r="F71" s="113">
        <v>10</v>
      </c>
      <c r="G71" s="114">
        <f>+F71*E71</f>
        <v>1400000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67</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17"/>
      <c r="C73" s="118" t="s">
        <v>68</v>
      </c>
      <c r="D73" s="119" t="s">
        <v>69</v>
      </c>
      <c r="E73" s="112">
        <v>600000</v>
      </c>
      <c r="F73" s="120">
        <f>+F18+F52+F53</f>
        <v>12</v>
      </c>
      <c r="G73" s="114">
        <f>+F73*E73</f>
        <v>7200000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70</v>
      </c>
      <c r="D74" s="119" t="s">
        <v>69</v>
      </c>
      <c r="E74" s="112">
        <v>4000000</v>
      </c>
      <c r="F74" s="120"/>
      <c r="G74" s="114">
        <f>+F74*E74</f>
        <v>0</v>
      </c>
      <c r="H74" s="20">
        <v>4000000</v>
      </c>
      <c r="I74" s="7"/>
      <c r="J74" s="7" t="s">
        <v>71</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72</v>
      </c>
      <c r="D75" s="119" t="s">
        <v>73</v>
      </c>
      <c r="E75" s="112">
        <v>3000000</v>
      </c>
      <c r="F75" s="122">
        <v>2</v>
      </c>
      <c r="G75" s="114">
        <f>+F75*E75</f>
        <v>6000000</v>
      </c>
      <c r="H75" s="20">
        <v>3000000</v>
      </c>
      <c r="I75" s="7"/>
      <c r="J75" s="7" t="s">
        <v>74</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75</v>
      </c>
      <c r="D76" s="119" t="s">
        <v>73</v>
      </c>
      <c r="E76" s="112">
        <v>300000</v>
      </c>
      <c r="F76" s="120">
        <f>+H5</f>
        <v>3</v>
      </c>
      <c r="G76" s="114">
        <f>+F76*E76</f>
        <v>900000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76</v>
      </c>
      <c r="D77" s="111" t="s">
        <v>73</v>
      </c>
      <c r="E77" s="112">
        <v>400000</v>
      </c>
      <c r="F77" s="120">
        <f>+H5</f>
        <v>3</v>
      </c>
      <c r="G77" s="114">
        <f>+F77*E77</f>
        <v>1200000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77</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78</v>
      </c>
      <c r="D79" s="128" t="s">
        <v>73</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79</v>
      </c>
      <c r="D80" s="111" t="s">
        <v>73</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80</v>
      </c>
      <c r="D81" s="111" t="s">
        <v>73</v>
      </c>
      <c r="E81" s="112">
        <f>+H81</f>
        <v>200000</v>
      </c>
      <c r="F81" s="129">
        <f>+H5</f>
        <v>3</v>
      </c>
      <c r="G81" s="114">
        <f>+F81*E81</f>
        <v>600000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81</v>
      </c>
      <c r="D82" s="132" t="s">
        <v>73</v>
      </c>
      <c r="E82" s="133">
        <v>38500</v>
      </c>
      <c r="F82" s="134">
        <f>+H5</f>
        <v>3</v>
      </c>
      <c r="G82" s="135">
        <f>+F82*E82</f>
        <v>115500</v>
      </c>
      <c r="H82" s="136" t="s">
        <v>35</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211" t="s">
        <v>82</v>
      </c>
      <c r="D83" s="211"/>
      <c r="E83" s="211"/>
      <c r="F83" s="211"/>
      <c r="G83" s="138">
        <f>+SUM(G71:G82)</f>
        <v>18115500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92" t="s">
        <v>83</v>
      </c>
      <c r="D84" s="192"/>
      <c r="E84" s="192"/>
      <c r="F84" s="192"/>
      <c r="G84" s="141">
        <f>+G83+G65</f>
        <v>95244192</v>
      </c>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0"/>
      <c r="C85" s="197" t="s">
        <v>84</v>
      </c>
      <c r="D85" s="197"/>
      <c r="E85" s="197"/>
      <c r="F85" s="197"/>
      <c r="G85" s="142"/>
      <c r="H85" s="161" t="s">
        <v>35</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0"/>
      <c r="C86" s="192" t="s">
        <v>85</v>
      </c>
      <c r="D86" s="192"/>
      <c r="E86" s="192"/>
      <c r="F86" s="192"/>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92" t="s">
        <v>86</v>
      </c>
      <c r="D87" s="192"/>
      <c r="E87" s="192"/>
      <c r="F87" s="192"/>
      <c r="G87" s="144">
        <f>+ROUND(G84*0.19,0)</f>
        <v>18096396</v>
      </c>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 customHeight="1" thickBot="1" x14ac:dyDescent="0.35">
      <c r="A88" s="45"/>
      <c r="B88" s="145"/>
      <c r="C88" s="193" t="s">
        <v>87</v>
      </c>
      <c r="D88" s="193"/>
      <c r="E88" s="193"/>
      <c r="F88" s="193"/>
      <c r="G88" s="144">
        <f>+G87+G84</f>
        <v>113340588</v>
      </c>
      <c r="H88" s="7"/>
      <c r="I88" s="139"/>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94" t="s">
        <v>88</v>
      </c>
      <c r="C89" s="195"/>
      <c r="D89" s="195"/>
      <c r="E89" s="195"/>
      <c r="F89" s="195"/>
      <c r="G89" s="195"/>
      <c r="H89" s="7"/>
      <c r="K89" s="20"/>
      <c r="L89" s="20"/>
      <c r="M89" s="20"/>
    </row>
    <row r="90" spans="1:195" ht="28.5" customHeight="1" x14ac:dyDescent="0.3">
      <c r="B90" s="183" t="s">
        <v>89</v>
      </c>
      <c r="C90" s="184"/>
      <c r="D90" s="184"/>
      <c r="E90" s="184"/>
      <c r="F90" s="184"/>
      <c r="G90" s="185"/>
      <c r="H90" s="7"/>
      <c r="K90" s="20"/>
      <c r="L90" s="20"/>
      <c r="M90" s="20"/>
    </row>
    <row r="91" spans="1:195" ht="27" customHeight="1" x14ac:dyDescent="0.3">
      <c r="B91" s="183" t="s">
        <v>90</v>
      </c>
      <c r="C91" s="184"/>
      <c r="D91" s="184"/>
      <c r="E91" s="184"/>
      <c r="F91" s="184"/>
      <c r="G91" s="185"/>
      <c r="H91" s="7"/>
      <c r="K91" s="20"/>
      <c r="L91" s="20"/>
      <c r="M91" s="20"/>
    </row>
    <row r="92" spans="1:195" ht="24.75" customHeight="1" x14ac:dyDescent="0.3">
      <c r="B92" s="183" t="s">
        <v>91</v>
      </c>
      <c r="C92" s="184"/>
      <c r="D92" s="184"/>
      <c r="E92" s="184"/>
      <c r="F92" s="184"/>
      <c r="G92" s="185"/>
      <c r="H92" s="7"/>
      <c r="K92" s="20"/>
      <c r="L92" s="20"/>
      <c r="M92" s="20"/>
    </row>
    <row r="93" spans="1:195" ht="38.4" customHeight="1" x14ac:dyDescent="0.3">
      <c r="B93" s="183" t="s">
        <v>92</v>
      </c>
      <c r="C93" s="184"/>
      <c r="D93" s="184"/>
      <c r="E93" s="184"/>
      <c r="F93" s="184"/>
      <c r="G93" s="185"/>
      <c r="H93" s="7"/>
      <c r="K93" s="20"/>
      <c r="L93" s="20"/>
      <c r="M93" s="20"/>
    </row>
    <row r="94" spans="1:195" ht="28.5" customHeight="1" x14ac:dyDescent="0.3">
      <c r="B94" s="183" t="s">
        <v>93</v>
      </c>
      <c r="C94" s="184"/>
      <c r="D94" s="184"/>
      <c r="E94" s="184"/>
      <c r="F94" s="184"/>
      <c r="G94" s="185"/>
      <c r="I94" s="167"/>
    </row>
    <row r="95" spans="1:195" ht="28.5" customHeight="1" x14ac:dyDescent="0.3">
      <c r="B95" s="183" t="s">
        <v>94</v>
      </c>
      <c r="C95" s="184"/>
      <c r="D95" s="184"/>
      <c r="E95" s="184"/>
      <c r="F95" s="184"/>
      <c r="G95" s="185"/>
    </row>
    <row r="96" spans="1:195" ht="28.5" customHeight="1" x14ac:dyDescent="0.3">
      <c r="B96" s="183" t="s">
        <v>95</v>
      </c>
      <c r="C96" s="184"/>
      <c r="D96" s="184"/>
      <c r="E96" s="184"/>
      <c r="F96" s="184"/>
      <c r="G96" s="185"/>
    </row>
    <row r="97" spans="2:7" ht="28.5" customHeight="1" x14ac:dyDescent="0.3">
      <c r="B97" s="183" t="s">
        <v>96</v>
      </c>
      <c r="C97" s="184"/>
      <c r="D97" s="184"/>
      <c r="E97" s="184"/>
      <c r="F97" s="184"/>
      <c r="G97" s="185"/>
    </row>
    <row r="98" spans="2:7" ht="48" customHeight="1" x14ac:dyDescent="0.3">
      <c r="B98" s="183" t="s">
        <v>97</v>
      </c>
      <c r="C98" s="184"/>
      <c r="D98" s="184"/>
      <c r="E98" s="184"/>
      <c r="F98" s="184"/>
      <c r="G98" s="185"/>
    </row>
    <row r="99" spans="2:7" ht="43.95" customHeight="1" x14ac:dyDescent="0.3">
      <c r="B99" s="186" t="s">
        <v>98</v>
      </c>
      <c r="C99" s="187"/>
      <c r="D99" s="187"/>
      <c r="E99" s="187"/>
      <c r="F99" s="187"/>
      <c r="G99" s="188"/>
    </row>
    <row r="100" spans="2:7" ht="44.25" customHeight="1" x14ac:dyDescent="0.3">
      <c r="B100" s="189" t="s">
        <v>99</v>
      </c>
      <c r="C100" s="190"/>
      <c r="D100" s="190"/>
      <c r="E100" s="190"/>
      <c r="F100" s="190"/>
      <c r="G100" s="191"/>
    </row>
    <row r="101" spans="2:7" ht="30" customHeight="1" x14ac:dyDescent="0.3">
      <c r="B101" s="183" t="s">
        <v>100</v>
      </c>
      <c r="C101" s="184"/>
      <c r="D101" s="184"/>
      <c r="E101" s="184"/>
      <c r="F101" s="184"/>
      <c r="G101" s="185"/>
    </row>
    <row r="102" spans="2:7" ht="29.4" customHeight="1" x14ac:dyDescent="0.3">
      <c r="B102" s="189" t="s">
        <v>101</v>
      </c>
      <c r="C102" s="190"/>
      <c r="D102" s="190"/>
      <c r="E102" s="190"/>
      <c r="F102" s="190"/>
      <c r="G102" s="191"/>
    </row>
    <row r="103" spans="2:7" ht="13.2" customHeight="1" x14ac:dyDescent="0.3">
      <c r="B103" s="148"/>
      <c r="C103" s="149"/>
      <c r="D103" s="149"/>
      <c r="E103" s="149"/>
      <c r="F103" s="149"/>
      <c r="G103" s="149"/>
    </row>
    <row r="104" spans="2:7" ht="15.6" x14ac:dyDescent="0.3">
      <c r="B104" s="150" t="s">
        <v>102</v>
      </c>
      <c r="C104" s="151"/>
      <c r="D104" s="151"/>
      <c r="E104" s="152"/>
      <c r="F104" s="153"/>
      <c r="G104" s="153"/>
    </row>
    <row r="105" spans="2:7" ht="38.25" customHeight="1" x14ac:dyDescent="0.3">
      <c r="B105" s="154"/>
      <c r="C105" s="155"/>
      <c r="D105" s="151"/>
      <c r="E105" s="156"/>
      <c r="F105" s="157"/>
      <c r="G105" s="157"/>
    </row>
    <row r="106" spans="2:7" ht="15.6" x14ac:dyDescent="0.3">
      <c r="B106" s="158" t="s">
        <v>103</v>
      </c>
      <c r="C106" s="151"/>
      <c r="D106" s="151"/>
      <c r="E106" s="182" t="s">
        <v>104</v>
      </c>
      <c r="F106" s="182"/>
      <c r="G106" s="182"/>
    </row>
  </sheetData>
  <mergeCells count="42">
    <mergeCell ref="E106:G106"/>
    <mergeCell ref="B97:G97"/>
    <mergeCell ref="B98:G98"/>
    <mergeCell ref="B99:G99"/>
    <mergeCell ref="B100:G100"/>
    <mergeCell ref="B101:G101"/>
    <mergeCell ref="B102:G102"/>
    <mergeCell ref="B92:G92"/>
    <mergeCell ref="B93:G93"/>
    <mergeCell ref="B94:G94"/>
    <mergeCell ref="B95:G95"/>
    <mergeCell ref="B96:G96"/>
    <mergeCell ref="B91:G91"/>
    <mergeCell ref="B66:C68"/>
    <mergeCell ref="D66:D68"/>
    <mergeCell ref="F66:F67"/>
    <mergeCell ref="C83:F83"/>
    <mergeCell ref="C84:F84"/>
    <mergeCell ref="C85:F85"/>
    <mergeCell ref="C86:F86"/>
    <mergeCell ref="C87:F87"/>
    <mergeCell ref="C88:F88"/>
    <mergeCell ref="B89:G89"/>
    <mergeCell ref="B90:G90"/>
    <mergeCell ref="C65:F65"/>
    <mergeCell ref="B6:G6"/>
    <mergeCell ref="B7:G7"/>
    <mergeCell ref="B8:G8"/>
    <mergeCell ref="B9:G9"/>
    <mergeCell ref="B10:D10"/>
    <mergeCell ref="F10:G10"/>
    <mergeCell ref="B12:C14"/>
    <mergeCell ref="C57:G57"/>
    <mergeCell ref="B60:F60"/>
    <mergeCell ref="C63:F63"/>
    <mergeCell ref="C64:F64"/>
    <mergeCell ref="B5:G5"/>
    <mergeCell ref="B2:G2"/>
    <mergeCell ref="B3:G3"/>
    <mergeCell ref="H3:H4"/>
    <mergeCell ref="I3:I4"/>
    <mergeCell ref="B4:G4"/>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296C4-C403-4BAF-B343-27B694457551}">
  <sheetPr>
    <tabColor rgb="FF00B050"/>
  </sheetPr>
  <dimension ref="A1:GV106"/>
  <sheetViews>
    <sheetView zoomScaleNormal="100" workbookViewId="0">
      <selection activeCell="C65" sqref="C65:F65"/>
    </sheetView>
  </sheetViews>
  <sheetFormatPr baseColWidth="10" defaultColWidth="12.5546875" defaultRowHeight="13.2" x14ac:dyDescent="0.3"/>
  <cols>
    <col min="1" max="1" width="1.88671875" style="6" customWidth="1"/>
    <col min="2" max="2" width="10.33203125" style="125" customWidth="1"/>
    <col min="3" max="3" width="51.33203125" style="125" customWidth="1"/>
    <col min="4" max="4" width="19" style="125" customWidth="1"/>
    <col min="5" max="5" width="15.88671875" style="159" customWidth="1"/>
    <col min="6" max="6" width="13.88671875" style="6" customWidth="1"/>
    <col min="7" max="7" width="25" style="160" customWidth="1"/>
    <col min="8" max="8" width="20.5546875" style="6" customWidth="1"/>
    <col min="9" max="9" width="49.5546875" style="7" customWidth="1"/>
    <col min="10" max="10" width="11.5546875" style="7" customWidth="1"/>
    <col min="11" max="195" width="11.5546875" style="6" customWidth="1"/>
    <col min="196" max="16384" width="12.5546875" style="6"/>
  </cols>
  <sheetData>
    <row r="1" spans="2:195" ht="11.25" customHeight="1" x14ac:dyDescent="0.3">
      <c r="B1" s="1"/>
      <c r="C1" s="2"/>
      <c r="D1" s="2"/>
      <c r="E1" s="3"/>
      <c r="F1" s="4"/>
      <c r="G1" s="5"/>
    </row>
    <row r="2" spans="2:195" x14ac:dyDescent="0.3">
      <c r="B2" s="226" t="s">
        <v>0</v>
      </c>
      <c r="C2" s="227"/>
      <c r="D2" s="227"/>
      <c r="E2" s="227"/>
      <c r="F2" s="227"/>
      <c r="G2" s="228"/>
    </row>
    <row r="3" spans="2:195" x14ac:dyDescent="0.3">
      <c r="B3" s="226" t="s">
        <v>1</v>
      </c>
      <c r="C3" s="227"/>
      <c r="D3" s="227"/>
      <c r="E3" s="227"/>
      <c r="F3" s="227"/>
      <c r="G3" s="227"/>
      <c r="H3" s="229" t="s">
        <v>2</v>
      </c>
      <c r="I3" s="229" t="s">
        <v>3</v>
      </c>
    </row>
    <row r="4" spans="2:195" x14ac:dyDescent="0.3">
      <c r="B4" s="226" t="s">
        <v>4</v>
      </c>
      <c r="C4" s="227"/>
      <c r="D4" s="227"/>
      <c r="E4" s="227"/>
      <c r="F4" s="227"/>
      <c r="G4" s="227"/>
      <c r="H4" s="230"/>
      <c r="I4" s="230"/>
    </row>
    <row r="5" spans="2:195" ht="15" customHeight="1" x14ac:dyDescent="0.3">
      <c r="B5" s="226" t="s">
        <v>5</v>
      </c>
      <c r="C5" s="227"/>
      <c r="D5" s="227"/>
      <c r="E5" s="227"/>
      <c r="F5" s="227"/>
      <c r="G5" s="227"/>
      <c r="H5" s="8">
        <v>3</v>
      </c>
      <c r="I5" s="8">
        <f>+H5-1</f>
        <v>2</v>
      </c>
    </row>
    <row r="6" spans="2:195" ht="14.4" x14ac:dyDescent="0.3">
      <c r="B6" s="212" t="s">
        <v>6</v>
      </c>
      <c r="C6" s="213"/>
      <c r="D6" s="213"/>
      <c r="E6" s="213"/>
      <c r="F6" s="213"/>
      <c r="G6" s="214"/>
      <c r="H6"/>
    </row>
    <row r="7" spans="2:195" x14ac:dyDescent="0.3">
      <c r="B7" s="215" t="s">
        <v>7</v>
      </c>
      <c r="C7" s="216"/>
      <c r="D7" s="216"/>
      <c r="E7" s="216"/>
      <c r="F7" s="216"/>
      <c r="G7" s="217"/>
    </row>
    <row r="8" spans="2:195" ht="70.95" customHeight="1" x14ac:dyDescent="0.3">
      <c r="B8" s="218" t="s">
        <v>8</v>
      </c>
      <c r="C8" s="219"/>
      <c r="D8" s="219"/>
      <c r="E8" s="219"/>
      <c r="F8" s="219"/>
      <c r="G8" s="220"/>
      <c r="J8" s="9"/>
      <c r="K8" s="10"/>
    </row>
    <row r="9" spans="2:195" ht="13.8" thickBot="1" x14ac:dyDescent="0.35">
      <c r="B9" s="221"/>
      <c r="C9" s="222"/>
      <c r="D9" s="222"/>
      <c r="E9" s="222"/>
      <c r="F9" s="222"/>
      <c r="G9" s="223"/>
      <c r="J9" s="9"/>
      <c r="K9" s="10"/>
    </row>
    <row r="10" spans="2:195" ht="15" customHeight="1" thickBot="1" x14ac:dyDescent="0.35">
      <c r="B10" s="221" t="s">
        <v>9</v>
      </c>
      <c r="C10" s="222"/>
      <c r="D10" s="223"/>
      <c r="E10" s="11" t="s">
        <v>10</v>
      </c>
      <c r="F10" s="224" t="s">
        <v>11</v>
      </c>
      <c r="G10" s="225"/>
      <c r="J10" s="9"/>
      <c r="K10" s="10"/>
    </row>
    <row r="11" spans="2:195" s="16" customFormat="1" ht="14.25" customHeight="1" thickBot="1" x14ac:dyDescent="0.35">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2" customHeight="1" x14ac:dyDescent="0.3">
      <c r="B12" s="198" t="s">
        <v>12</v>
      </c>
      <c r="C12" s="199"/>
      <c r="D12" s="17" t="s">
        <v>13</v>
      </c>
      <c r="E12" s="18" t="s">
        <v>14</v>
      </c>
      <c r="F12" s="17" t="s">
        <v>15</v>
      </c>
      <c r="G12" s="19" t="s">
        <v>16</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 customHeight="1" x14ac:dyDescent="0.3">
      <c r="B13" s="200"/>
      <c r="C13" s="201"/>
      <c r="D13" s="21" t="s">
        <v>17</v>
      </c>
      <c r="E13" s="22" t="s">
        <v>18</v>
      </c>
      <c r="F13" s="21" t="s">
        <v>19</v>
      </c>
      <c r="G13" s="23" t="s">
        <v>20</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5">
      <c r="B14" s="202"/>
      <c r="C14" s="203"/>
      <c r="D14" s="24" t="s">
        <v>21</v>
      </c>
      <c r="E14" s="25" t="s">
        <v>22</v>
      </c>
      <c r="F14" s="24" t="s">
        <v>23</v>
      </c>
      <c r="G14" s="26" t="s">
        <v>24</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 customHeight="1" x14ac:dyDescent="0.3">
      <c r="B15" s="27"/>
      <c r="C15" s="28" t="s">
        <v>25</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3">
      <c r="B16" s="30"/>
      <c r="C16" s="31" t="s">
        <v>26</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3">
      <c r="B17" s="34"/>
      <c r="C17" s="35" t="s">
        <v>105</v>
      </c>
      <c r="D17" s="36">
        <v>5800000</v>
      </c>
      <c r="E17" s="37"/>
      <c r="F17" s="38">
        <v>1</v>
      </c>
      <c r="G17" s="39">
        <f>+F17*D17</f>
        <v>5800000</v>
      </c>
      <c r="H17" s="20" t="s">
        <v>28</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3">
      <c r="B18" s="34"/>
      <c r="C18" s="35" t="s">
        <v>29</v>
      </c>
      <c r="D18" s="36">
        <v>2700000</v>
      </c>
      <c r="E18" s="37"/>
      <c r="F18" s="38">
        <f>+H5</f>
        <v>3</v>
      </c>
      <c r="G18" s="39">
        <f>+F18*D18</f>
        <v>8100000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3">
      <c r="B19" s="34"/>
      <c r="C19" s="40" t="s">
        <v>30</v>
      </c>
      <c r="D19" s="36">
        <v>2800000</v>
      </c>
      <c r="E19" s="37"/>
      <c r="F19" s="38">
        <f>0.14*H5</f>
        <v>0.42000000000000004</v>
      </c>
      <c r="G19" s="39">
        <f>+F19*D19</f>
        <v>1176000</v>
      </c>
      <c r="H19" s="20"/>
      <c r="I19" s="7"/>
      <c r="J19" s="139">
        <f>90*0.45</f>
        <v>40.5</v>
      </c>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3">
      <c r="B20" s="34"/>
      <c r="C20" s="40" t="s">
        <v>31</v>
      </c>
      <c r="D20" s="36">
        <f>+D19</f>
        <v>2800000</v>
      </c>
      <c r="E20" s="37"/>
      <c r="F20" s="38">
        <f>0.14*H5</f>
        <v>0.42000000000000004</v>
      </c>
      <c r="G20" s="39">
        <f>+F20*D20</f>
        <v>1176000</v>
      </c>
      <c r="H20" s="20" t="s">
        <v>32</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3">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3">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3">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3">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3">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3">
      <c r="B26" s="34"/>
      <c r="C26" s="41" t="s">
        <v>33</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3">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3">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3">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2.8" x14ac:dyDescent="0.2">
      <c r="B30" s="46"/>
      <c r="C30" s="47" t="s">
        <v>34</v>
      </c>
      <c r="D30" s="48"/>
      <c r="E30" s="49"/>
      <c r="F30" s="50"/>
      <c r="G30" s="51">
        <f>+D31*(0.18*4)+131200+449</f>
        <v>3659649</v>
      </c>
      <c r="H30" s="52" t="s">
        <v>35</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3">
      <c r="B31" s="46"/>
      <c r="C31" s="53" t="s">
        <v>36</v>
      </c>
      <c r="D31" s="163">
        <v>4900000</v>
      </c>
      <c r="E31" s="164"/>
      <c r="F31" s="165"/>
      <c r="G31" s="166"/>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3">
      <c r="B32" s="46"/>
      <c r="C32" s="53" t="s">
        <v>37</v>
      </c>
      <c r="D32" s="163">
        <f>+D31</f>
        <v>4900000</v>
      </c>
      <c r="E32" s="164"/>
      <c r="F32" s="165"/>
      <c r="G32" s="166"/>
      <c r="H32" s="20" t="s">
        <v>28</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3">
      <c r="B33" s="46"/>
      <c r="C33" s="53"/>
      <c r="D33" s="163"/>
      <c r="E33" s="164"/>
      <c r="F33" s="165"/>
      <c r="G33" s="166"/>
      <c r="H33" s="20" t="s">
        <v>28</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3">
      <c r="B34" s="46"/>
      <c r="C34" s="53" t="s">
        <v>38</v>
      </c>
      <c r="D34" s="163">
        <f>+D32</f>
        <v>4900000</v>
      </c>
      <c r="E34" s="164"/>
      <c r="F34" s="165"/>
      <c r="G34" s="166"/>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3">
      <c r="B35" s="46"/>
      <c r="C35" s="53" t="s">
        <v>39</v>
      </c>
      <c r="D35" s="163">
        <f>+D34</f>
        <v>4900000</v>
      </c>
      <c r="E35" s="164"/>
      <c r="F35" s="165"/>
      <c r="G35" s="166"/>
      <c r="H35" s="20" t="s">
        <v>40</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3">
      <c r="B36" s="46"/>
      <c r="C36" s="53" t="s">
        <v>41</v>
      </c>
      <c r="D36" s="163">
        <f>+D35</f>
        <v>4900000</v>
      </c>
      <c r="E36" s="164"/>
      <c r="F36" s="165"/>
      <c r="G36" s="166"/>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3">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3">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3">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3">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3">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3">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3">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3">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3">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3">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3">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3">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3">
      <c r="B49" s="46"/>
      <c r="C49" s="53"/>
      <c r="D49" s="48"/>
      <c r="E49" s="49"/>
      <c r="F49" s="50"/>
      <c r="G49" s="51"/>
      <c r="H49" s="20" t="s">
        <v>28</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3">
      <c r="B50" s="54"/>
      <c r="C50" s="55" t="s">
        <v>42</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3">
      <c r="B51" s="59"/>
      <c r="C51" s="60"/>
      <c r="D51" s="61"/>
      <c r="E51" s="62"/>
      <c r="F51" s="63"/>
      <c r="G51" s="39"/>
      <c r="H51" s="64" t="s">
        <v>43</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3">
      <c r="B52" s="34"/>
      <c r="C52" s="68" t="s">
        <v>44</v>
      </c>
      <c r="D52" s="42">
        <v>1200000</v>
      </c>
      <c r="E52" s="37"/>
      <c r="F52" s="69">
        <f>+I5*4</f>
        <v>8</v>
      </c>
      <c r="G52" s="39">
        <f>+F52*D52</f>
        <v>9600000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3">
      <c r="B53" s="34"/>
      <c r="C53" s="68" t="s">
        <v>45</v>
      </c>
      <c r="D53" s="42">
        <v>1200000</v>
      </c>
      <c r="E53" s="70"/>
      <c r="F53" s="71">
        <f>+I5*1.5</f>
        <v>3</v>
      </c>
      <c r="G53" s="39">
        <f>+F53*D53</f>
        <v>3600000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3">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3">
      <c r="B55" s="54"/>
      <c r="C55" s="55" t="s">
        <v>46</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3">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3">
      <c r="B57" s="77"/>
      <c r="C57" s="192" t="s">
        <v>47</v>
      </c>
      <c r="D57" s="192"/>
      <c r="E57" s="192"/>
      <c r="F57" s="192"/>
      <c r="G57" s="204"/>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3">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3">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3">
      <c r="B60" s="205" t="s">
        <v>48</v>
      </c>
      <c r="C60" s="206"/>
      <c r="D60" s="206"/>
      <c r="E60" s="206"/>
      <c r="F60" s="206"/>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3">
      <c r="B61" s="82"/>
      <c r="C61" s="31" t="s">
        <v>49</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3">
      <c r="B62" s="34"/>
      <c r="C62" s="86" t="s">
        <v>50</v>
      </c>
      <c r="D62" s="87"/>
      <c r="E62" s="87"/>
      <c r="F62" s="88"/>
      <c r="G62" s="89"/>
      <c r="H62" s="52" t="s">
        <v>35</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4.4" thickBot="1" x14ac:dyDescent="0.35">
      <c r="B63" s="30"/>
      <c r="C63" s="192" t="s">
        <v>51</v>
      </c>
      <c r="D63" s="192"/>
      <c r="E63" s="192"/>
      <c r="F63" s="192"/>
      <c r="G63" s="92">
        <f>+SUM(G17:G30)+SUM(G51:G62)</f>
        <v>33111649</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8" thickBot="1" x14ac:dyDescent="0.35">
      <c r="B64" s="95"/>
      <c r="C64" s="207" t="s">
        <v>52</v>
      </c>
      <c r="D64" s="207"/>
      <c r="E64" s="207"/>
      <c r="F64" s="207"/>
      <c r="G64" s="96">
        <v>2.36</v>
      </c>
      <c r="H64" s="97" t="s">
        <v>53</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3">
      <c r="B65" s="30"/>
      <c r="C65" s="192" t="s">
        <v>54</v>
      </c>
      <c r="D65" s="192"/>
      <c r="E65" s="192"/>
      <c r="F65" s="192"/>
      <c r="G65" s="98">
        <f>+ROUND(G63*G64,0)</f>
        <v>78143492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 customHeight="1" x14ac:dyDescent="0.3">
      <c r="B66" s="208" t="s">
        <v>55</v>
      </c>
      <c r="C66" s="209"/>
      <c r="D66" s="209" t="s">
        <v>56</v>
      </c>
      <c r="E66" s="100" t="s">
        <v>57</v>
      </c>
      <c r="F66" s="210" t="s">
        <v>58</v>
      </c>
      <c r="G66" s="101" t="s">
        <v>16</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 customHeight="1" x14ac:dyDescent="0.3">
      <c r="B67" s="208"/>
      <c r="C67" s="209"/>
      <c r="D67" s="209"/>
      <c r="E67" s="100" t="s">
        <v>59</v>
      </c>
      <c r="F67" s="210"/>
      <c r="G67" s="102" t="s">
        <v>20</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3">
      <c r="B68" s="208"/>
      <c r="C68" s="209"/>
      <c r="D68" s="209"/>
      <c r="E68" s="103" t="s">
        <v>60</v>
      </c>
      <c r="F68" s="104" t="s">
        <v>61</v>
      </c>
      <c r="G68" s="102" t="s">
        <v>62</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3">
      <c r="B69" s="95"/>
      <c r="C69" s="105" t="s">
        <v>63</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3">
      <c r="B70" s="108"/>
      <c r="C70" s="31" t="s">
        <v>64</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3">
      <c r="B71" s="109"/>
      <c r="C71" s="110" t="s">
        <v>65</v>
      </c>
      <c r="D71" s="111" t="s">
        <v>66</v>
      </c>
      <c r="E71" s="112">
        <v>140000</v>
      </c>
      <c r="F71" s="113">
        <v>10</v>
      </c>
      <c r="G71" s="114">
        <f>+F71*E71</f>
        <v>1400000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3">
      <c r="B72" s="108"/>
      <c r="C72" s="31" t="s">
        <v>67</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3">
      <c r="B73" s="117"/>
      <c r="C73" s="118" t="s">
        <v>68</v>
      </c>
      <c r="D73" s="119" t="s">
        <v>69</v>
      </c>
      <c r="E73" s="112">
        <v>600000</v>
      </c>
      <c r="F73" s="120">
        <f>+F18+F52+F53</f>
        <v>14</v>
      </c>
      <c r="G73" s="114">
        <f>+F73*E73</f>
        <v>8400000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3">
      <c r="B74" s="117"/>
      <c r="C74" s="118" t="s">
        <v>70</v>
      </c>
      <c r="D74" s="119" t="s">
        <v>69</v>
      </c>
      <c r="E74" s="112">
        <v>4000000</v>
      </c>
      <c r="F74" s="120"/>
      <c r="G74" s="114">
        <f>+F74*E74</f>
        <v>0</v>
      </c>
      <c r="H74" s="20">
        <v>4000000</v>
      </c>
      <c r="I74" s="7"/>
      <c r="J74" s="7" t="s">
        <v>71</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3">
      <c r="B75" s="117"/>
      <c r="C75" s="121" t="s">
        <v>107</v>
      </c>
      <c r="D75" s="119" t="s">
        <v>73</v>
      </c>
      <c r="E75" s="112">
        <v>2800000</v>
      </c>
      <c r="F75" s="122">
        <v>2</v>
      </c>
      <c r="G75" s="114">
        <f>+F75*E75</f>
        <v>5600000</v>
      </c>
      <c r="H75" s="20">
        <v>3000000</v>
      </c>
      <c r="I75" s="7"/>
      <c r="J75" s="7" t="s">
        <v>74</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200000000000003" customHeight="1" x14ac:dyDescent="0.3">
      <c r="B76" s="117"/>
      <c r="C76" s="40" t="s">
        <v>75</v>
      </c>
      <c r="D76" s="119" t="s">
        <v>73</v>
      </c>
      <c r="E76" s="112">
        <v>300000</v>
      </c>
      <c r="F76" s="120">
        <f>+H5</f>
        <v>3</v>
      </c>
      <c r="G76" s="114">
        <f>+F76*E76</f>
        <v>900000</v>
      </c>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3">
      <c r="B77" s="117"/>
      <c r="C77" s="110" t="s">
        <v>76</v>
      </c>
      <c r="D77" s="111" t="s">
        <v>73</v>
      </c>
      <c r="E77" s="112">
        <v>600000</v>
      </c>
      <c r="F77" s="120">
        <f>+H5</f>
        <v>3</v>
      </c>
      <c r="G77" s="114">
        <f>+F77*E77</f>
        <v>1800000</v>
      </c>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3">
      <c r="B78" s="108"/>
      <c r="C78" s="31" t="s">
        <v>77</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3">
      <c r="B79" s="117"/>
      <c r="C79" s="127" t="s">
        <v>78</v>
      </c>
      <c r="D79" s="128" t="s">
        <v>73</v>
      </c>
      <c r="E79" s="112">
        <v>200000</v>
      </c>
      <c r="F79" s="120">
        <v>2</v>
      </c>
      <c r="G79" s="114">
        <f>+F79*E79</f>
        <v>400000</v>
      </c>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3">
      <c r="B80" s="117"/>
      <c r="C80" s="110" t="s">
        <v>79</v>
      </c>
      <c r="D80" s="111" t="s">
        <v>73</v>
      </c>
      <c r="E80" s="112">
        <v>100000</v>
      </c>
      <c r="F80" s="120">
        <f>+H5</f>
        <v>3</v>
      </c>
      <c r="G80" s="114">
        <f>+F80*E80</f>
        <v>300000</v>
      </c>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2" customHeight="1" x14ac:dyDescent="0.3">
      <c r="B81" s="117"/>
      <c r="C81" s="110" t="s">
        <v>80</v>
      </c>
      <c r="D81" s="111" t="s">
        <v>73</v>
      </c>
      <c r="E81" s="112">
        <v>140000</v>
      </c>
      <c r="F81" s="129">
        <f>+H5</f>
        <v>3</v>
      </c>
      <c r="G81" s="114">
        <f>+F81*E81</f>
        <v>420000</v>
      </c>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5">
      <c r="B82" s="130"/>
      <c r="C82" s="131" t="s">
        <v>81</v>
      </c>
      <c r="D82" s="132" t="s">
        <v>73</v>
      </c>
      <c r="E82" s="133">
        <v>38500</v>
      </c>
      <c r="F82" s="134">
        <f>+H5</f>
        <v>3</v>
      </c>
      <c r="G82" s="135">
        <f>+F82*E82</f>
        <v>115500</v>
      </c>
      <c r="H82" s="136" t="s">
        <v>35</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3">
      <c r="B83" s="137"/>
      <c r="C83" s="211" t="s">
        <v>82</v>
      </c>
      <c r="D83" s="211"/>
      <c r="E83" s="211"/>
      <c r="F83" s="211"/>
      <c r="G83" s="138">
        <f>+SUM(G71:G82)</f>
        <v>19335500</v>
      </c>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3">
      <c r="B84" s="140"/>
      <c r="C84" s="192" t="s">
        <v>83</v>
      </c>
      <c r="D84" s="192"/>
      <c r="E84" s="192"/>
      <c r="F84" s="192"/>
      <c r="G84" s="141">
        <f>+G83+G65</f>
        <v>97478992</v>
      </c>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2" hidden="1" customHeight="1" x14ac:dyDescent="0.3">
      <c r="B85" s="140"/>
      <c r="C85" s="197" t="s">
        <v>84</v>
      </c>
      <c r="D85" s="197"/>
      <c r="E85" s="197"/>
      <c r="F85" s="197"/>
      <c r="G85" s="142"/>
      <c r="H85" s="161" t="s">
        <v>35</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2" hidden="1" customHeight="1" x14ac:dyDescent="0.3">
      <c r="B86" s="140"/>
      <c r="C86" s="192" t="s">
        <v>85</v>
      </c>
      <c r="D86" s="192"/>
      <c r="E86" s="192"/>
      <c r="F86" s="192"/>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3">
      <c r="B87" s="140"/>
      <c r="C87" s="192" t="s">
        <v>86</v>
      </c>
      <c r="D87" s="192"/>
      <c r="E87" s="192"/>
      <c r="F87" s="192"/>
      <c r="G87" s="144">
        <f>+ROUND(G84*0.19,0)</f>
        <v>18521008</v>
      </c>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 customHeight="1" thickBot="1" x14ac:dyDescent="0.35">
      <c r="A88" s="45"/>
      <c r="B88" s="145"/>
      <c r="C88" s="193" t="s">
        <v>87</v>
      </c>
      <c r="D88" s="193"/>
      <c r="E88" s="193"/>
      <c r="F88" s="193"/>
      <c r="G88" s="144">
        <f>+G87+G84</f>
        <v>116000000</v>
      </c>
      <c r="H88" s="139"/>
      <c r="I88" s="139"/>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3">
      <c r="B89" s="194" t="s">
        <v>88</v>
      </c>
      <c r="C89" s="195"/>
      <c r="D89" s="195"/>
      <c r="E89" s="195"/>
      <c r="F89" s="195"/>
      <c r="G89" s="195"/>
      <c r="H89" s="139"/>
      <c r="K89" s="20"/>
      <c r="L89" s="20"/>
      <c r="M89" s="20"/>
    </row>
    <row r="90" spans="1:195" ht="28.5" customHeight="1" x14ac:dyDescent="0.3">
      <c r="B90" s="183" t="s">
        <v>89</v>
      </c>
      <c r="C90" s="184"/>
      <c r="D90" s="184"/>
      <c r="E90" s="184"/>
      <c r="F90" s="184"/>
      <c r="G90" s="185"/>
      <c r="H90" s="139"/>
      <c r="K90" s="20"/>
      <c r="L90" s="20"/>
      <c r="M90" s="20"/>
    </row>
    <row r="91" spans="1:195" ht="27" customHeight="1" x14ac:dyDescent="0.3">
      <c r="B91" s="183" t="s">
        <v>90</v>
      </c>
      <c r="C91" s="184"/>
      <c r="D91" s="184"/>
      <c r="E91" s="184"/>
      <c r="F91" s="184"/>
      <c r="G91" s="185"/>
      <c r="H91" s="139"/>
      <c r="K91" s="20"/>
      <c r="L91" s="20"/>
      <c r="M91" s="20"/>
    </row>
    <row r="92" spans="1:195" ht="24.75" customHeight="1" x14ac:dyDescent="0.3">
      <c r="B92" s="183" t="s">
        <v>91</v>
      </c>
      <c r="C92" s="184"/>
      <c r="D92" s="184"/>
      <c r="E92" s="184"/>
      <c r="F92" s="184"/>
      <c r="G92" s="185"/>
      <c r="H92" s="139"/>
      <c r="K92" s="20"/>
      <c r="L92" s="20"/>
      <c r="M92" s="20"/>
    </row>
    <row r="93" spans="1:195" ht="38.4" customHeight="1" x14ac:dyDescent="0.3">
      <c r="B93" s="183" t="s">
        <v>92</v>
      </c>
      <c r="C93" s="184"/>
      <c r="D93" s="184"/>
      <c r="E93" s="184"/>
      <c r="F93" s="184"/>
      <c r="G93" s="185"/>
      <c r="H93" s="7"/>
      <c r="K93" s="20"/>
      <c r="L93" s="20"/>
      <c r="M93" s="20"/>
    </row>
    <row r="94" spans="1:195" ht="28.5" customHeight="1" x14ac:dyDescent="0.3">
      <c r="B94" s="183" t="s">
        <v>93</v>
      </c>
      <c r="C94" s="184"/>
      <c r="D94" s="184"/>
      <c r="E94" s="184"/>
      <c r="F94" s="184"/>
      <c r="G94" s="185"/>
      <c r="I94" s="167"/>
    </row>
    <row r="95" spans="1:195" ht="28.5" customHeight="1" x14ac:dyDescent="0.3">
      <c r="B95" s="183" t="s">
        <v>94</v>
      </c>
      <c r="C95" s="184"/>
      <c r="D95" s="184"/>
      <c r="E95" s="184"/>
      <c r="F95" s="184"/>
      <c r="G95" s="185"/>
    </row>
    <row r="96" spans="1:195" ht="28.5" customHeight="1" x14ac:dyDescent="0.3">
      <c r="B96" s="183" t="s">
        <v>95</v>
      </c>
      <c r="C96" s="184"/>
      <c r="D96" s="184"/>
      <c r="E96" s="184"/>
      <c r="F96" s="184"/>
      <c r="G96" s="185"/>
    </row>
    <row r="97" spans="2:7" ht="28.5" customHeight="1" x14ac:dyDescent="0.3">
      <c r="B97" s="183" t="s">
        <v>96</v>
      </c>
      <c r="C97" s="184"/>
      <c r="D97" s="184"/>
      <c r="E97" s="184"/>
      <c r="F97" s="184"/>
      <c r="G97" s="185"/>
    </row>
    <row r="98" spans="2:7" ht="48" customHeight="1" x14ac:dyDescent="0.3">
      <c r="B98" s="183" t="s">
        <v>97</v>
      </c>
      <c r="C98" s="184"/>
      <c r="D98" s="184"/>
      <c r="E98" s="184"/>
      <c r="F98" s="184"/>
      <c r="G98" s="185"/>
    </row>
    <row r="99" spans="2:7" ht="43.95" customHeight="1" x14ac:dyDescent="0.3">
      <c r="B99" s="186" t="s">
        <v>98</v>
      </c>
      <c r="C99" s="187"/>
      <c r="D99" s="187"/>
      <c r="E99" s="187"/>
      <c r="F99" s="187"/>
      <c r="G99" s="188"/>
    </row>
    <row r="100" spans="2:7" ht="44.25" customHeight="1" x14ac:dyDescent="0.3">
      <c r="B100" s="189" t="s">
        <v>99</v>
      </c>
      <c r="C100" s="190"/>
      <c r="D100" s="190"/>
      <c r="E100" s="190"/>
      <c r="F100" s="190"/>
      <c r="G100" s="191"/>
    </row>
    <row r="101" spans="2:7" ht="30" customHeight="1" x14ac:dyDescent="0.3">
      <c r="B101" s="183" t="s">
        <v>100</v>
      </c>
      <c r="C101" s="184"/>
      <c r="D101" s="184"/>
      <c r="E101" s="184"/>
      <c r="F101" s="184"/>
      <c r="G101" s="185"/>
    </row>
    <row r="102" spans="2:7" ht="29.4" customHeight="1" x14ac:dyDescent="0.3">
      <c r="B102" s="189" t="s">
        <v>101</v>
      </c>
      <c r="C102" s="190"/>
      <c r="D102" s="190"/>
      <c r="E102" s="190"/>
      <c r="F102" s="190"/>
      <c r="G102" s="191"/>
    </row>
    <row r="103" spans="2:7" ht="13.8" x14ac:dyDescent="0.3">
      <c r="B103" s="148"/>
      <c r="C103" s="149"/>
      <c r="D103" s="149"/>
      <c r="E103" s="149"/>
      <c r="F103" s="149"/>
      <c r="G103" s="149"/>
    </row>
    <row r="104" spans="2:7" ht="15.6" x14ac:dyDescent="0.3">
      <c r="B104" s="150" t="s">
        <v>102</v>
      </c>
      <c r="C104" s="151"/>
      <c r="D104" s="151"/>
      <c r="E104" s="152"/>
      <c r="F104" s="153"/>
      <c r="G104" s="153"/>
    </row>
    <row r="105" spans="2:7" ht="38.25" customHeight="1" x14ac:dyDescent="0.3">
      <c r="B105" s="154"/>
      <c r="C105" s="155"/>
      <c r="D105" s="151"/>
      <c r="E105" s="156"/>
      <c r="F105" s="157"/>
      <c r="G105" s="157"/>
    </row>
    <row r="106" spans="2:7" ht="15.6" x14ac:dyDescent="0.3">
      <c r="B106" s="158" t="s">
        <v>103</v>
      </c>
      <c r="C106" s="151"/>
      <c r="D106" s="151"/>
      <c r="E106" s="182" t="s">
        <v>104</v>
      </c>
      <c r="F106" s="182"/>
      <c r="G106" s="182"/>
    </row>
  </sheetData>
  <mergeCells count="42">
    <mergeCell ref="B5:G5"/>
    <mergeCell ref="B2:G2"/>
    <mergeCell ref="B3:G3"/>
    <mergeCell ref="H3:H4"/>
    <mergeCell ref="I3:I4"/>
    <mergeCell ref="B4:G4"/>
    <mergeCell ref="B6:G6"/>
    <mergeCell ref="B7:G7"/>
    <mergeCell ref="B8:G8"/>
    <mergeCell ref="B9:G9"/>
    <mergeCell ref="B10:D10"/>
    <mergeCell ref="F10:G10"/>
    <mergeCell ref="C85:F85"/>
    <mergeCell ref="B12:C14"/>
    <mergeCell ref="C57:G57"/>
    <mergeCell ref="B60:F60"/>
    <mergeCell ref="C63:F63"/>
    <mergeCell ref="C64:F64"/>
    <mergeCell ref="C65:F65"/>
    <mergeCell ref="B66:C68"/>
    <mergeCell ref="D66:D68"/>
    <mergeCell ref="F66:F67"/>
    <mergeCell ref="C83:F83"/>
    <mergeCell ref="C84:F84"/>
    <mergeCell ref="B97:G97"/>
    <mergeCell ref="C86:F86"/>
    <mergeCell ref="C87:F87"/>
    <mergeCell ref="C88:F88"/>
    <mergeCell ref="B89:G89"/>
    <mergeCell ref="B90:G90"/>
    <mergeCell ref="B91:G91"/>
    <mergeCell ref="B92:G92"/>
    <mergeCell ref="B93:G93"/>
    <mergeCell ref="B94:G94"/>
    <mergeCell ref="B95:G95"/>
    <mergeCell ref="B96:G96"/>
    <mergeCell ref="E106:G106"/>
    <mergeCell ref="B98:G98"/>
    <mergeCell ref="B99:G99"/>
    <mergeCell ref="B100:G100"/>
    <mergeCell ref="B101:G101"/>
    <mergeCell ref="B102:G102"/>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PO (2 JAC) DIR</vt:lpstr>
      <vt:lpstr>PO (3JAC) DIR</vt:lpstr>
      <vt:lpstr>PO (4JAC) DIR</vt:lpstr>
      <vt:lpstr>PO (5JAC) DIR</vt:lpstr>
      <vt:lpstr>'PO (3JAC) DIR'!Área_de_impresión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Lorena Camargo</cp:lastModifiedBy>
  <cp:revision/>
  <cp:lastPrinted>2023-10-22T23:01:12Z</cp:lastPrinted>
  <dcterms:created xsi:type="dcterms:W3CDTF">2023-07-18T17:47:23Z</dcterms:created>
  <dcterms:modified xsi:type="dcterms:W3CDTF">2023-11-14T16:28:38Z</dcterms:modified>
  <cp:category/>
  <cp:contentStatus/>
</cp:coreProperties>
</file>