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 unidad\a4 RECETAS\carnes_files\ \b71\a1 modelos\"/>
    </mc:Choice>
  </mc:AlternateContent>
  <xr:revisionPtr revIDLastSave="0" documentId="13_ncr:1_{59362B07-EB17-4BD1-AF57-D1B65B2452B8}" xr6:coauthVersionLast="47" xr6:coauthVersionMax="47" xr10:uidLastSave="{00000000-0000-0000-0000-000000000000}"/>
  <bookViews>
    <workbookView xWindow="-120" yWindow="-120" windowWidth="29040" windowHeight="15225" firstSheet="2" activeTab="4" xr2:uid="{00000000-000D-0000-FFFF-FFFF00000000}"/>
  </bookViews>
  <sheets>
    <sheet name="Consultoria inicial" sheetId="8" state="hidden" r:id="rId1"/>
    <sheet name="Hoja1" sheetId="10" state="hidden" r:id="rId2"/>
    <sheet name="PRESUPUESTO OFICIAL" sheetId="11" r:id="rId3"/>
    <sheet name="FORMULARIO 1 - DETALLADO" sheetId="12" r:id="rId4"/>
    <sheet name="Factor Multiplicador" sheetId="9" r:id="rId5"/>
  </sheets>
  <definedNames>
    <definedName name="_xlnm.Print_Area" localSheetId="0">'Consultoria inicial'!$A$1:$G$58</definedName>
    <definedName name="_xlnm.Print_Area" localSheetId="4">'Factor Multiplicador'!$A$1:$I$58</definedName>
    <definedName name="_xlnm.Print_Area" localSheetId="3">'FORMULARIO 1 - DETALLADO'!$A$1:$G$40</definedName>
    <definedName name="_xlnm.Print_Area" localSheetId="2">'PRESUPUESTO OFICIAL'!$A$1:$G$40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2" l="1"/>
  <c r="G33" i="12"/>
  <c r="G32" i="12"/>
  <c r="G31" i="12"/>
  <c r="G30" i="12"/>
  <c r="G29" i="12"/>
  <c r="G28" i="12"/>
  <c r="G21" i="12"/>
  <c r="G20" i="12"/>
  <c r="G17" i="12"/>
  <c r="G16" i="12"/>
  <c r="G15" i="12"/>
  <c r="G14" i="12"/>
  <c r="G13" i="12"/>
  <c r="G12" i="12"/>
  <c r="G11" i="12"/>
  <c r="G10" i="12"/>
  <c r="G9" i="12"/>
  <c r="G8" i="12"/>
  <c r="G16" i="11"/>
  <c r="I51" i="9"/>
  <c r="I41" i="9"/>
  <c r="I25" i="9"/>
  <c r="I8" i="9"/>
  <c r="I10" i="9" s="1"/>
  <c r="I7" i="9"/>
  <c r="I18" i="9" s="1"/>
  <c r="G35" i="12" l="1"/>
  <c r="G22" i="12"/>
  <c r="G24" i="12" s="1"/>
  <c r="G37" i="12" s="1"/>
  <c r="I57" i="9"/>
  <c r="G38" i="12" l="1"/>
  <c r="G39" i="12" s="1"/>
  <c r="G29" i="11"/>
  <c r="G33" i="11"/>
  <c r="G32" i="11"/>
  <c r="G34" i="11"/>
  <c r="G30" i="11"/>
  <c r="G31" i="11"/>
  <c r="G28" i="11"/>
  <c r="G21" i="11"/>
  <c r="G20" i="11"/>
  <c r="G17" i="11"/>
  <c r="G15" i="11"/>
  <c r="G14" i="11"/>
  <c r="G13" i="11"/>
  <c r="G12" i="11"/>
  <c r="G11" i="11"/>
  <c r="G10" i="11"/>
  <c r="G9" i="11"/>
  <c r="G8" i="11"/>
  <c r="G33" i="8"/>
  <c r="G24" i="8"/>
  <c r="G23" i="8"/>
  <c r="G10" i="8"/>
  <c r="G36" i="8"/>
  <c r="D26" i="10"/>
  <c r="D25" i="10"/>
  <c r="D24" i="10"/>
  <c r="D23" i="10"/>
  <c r="D22" i="10"/>
  <c r="D21" i="10"/>
  <c r="D20" i="10"/>
  <c r="D19" i="10"/>
  <c r="E18" i="10"/>
  <c r="D18" i="10"/>
  <c r="D17" i="10"/>
  <c r="E17" i="10" s="1"/>
  <c r="E16" i="10"/>
  <c r="D16" i="10"/>
  <c r="G15" i="10"/>
  <c r="E15" i="10"/>
  <c r="D15" i="10"/>
  <c r="D14" i="10"/>
  <c r="E14" i="10" s="1"/>
  <c r="E13" i="10"/>
  <c r="D13" i="10"/>
  <c r="D12" i="10"/>
  <c r="E12" i="10" s="1"/>
  <c r="E11" i="10"/>
  <c r="D11" i="10"/>
  <c r="D10" i="10"/>
  <c r="E10" i="10" s="1"/>
  <c r="E9" i="10"/>
  <c r="D9" i="10"/>
  <c r="D8" i="10"/>
  <c r="E8" i="10" s="1"/>
  <c r="E7" i="10"/>
  <c r="D7" i="10"/>
  <c r="D6" i="10"/>
  <c r="E6" i="10" s="1"/>
  <c r="E5" i="10"/>
  <c r="D5" i="10"/>
  <c r="D4" i="10"/>
  <c r="E4" i="10" s="1"/>
  <c r="E3" i="10"/>
  <c r="D3" i="10"/>
  <c r="G37" i="8"/>
  <c r="G35" i="8"/>
  <c r="G34" i="8"/>
  <c r="G32" i="8"/>
  <c r="G25" i="8"/>
  <c r="G22" i="8"/>
  <c r="G21" i="8"/>
  <c r="G18" i="8"/>
  <c r="G17" i="8"/>
  <c r="G16" i="8"/>
  <c r="G15" i="8"/>
  <c r="G14" i="8"/>
  <c r="G13" i="8"/>
  <c r="G12" i="8"/>
  <c r="G11" i="8"/>
  <c r="G9" i="8"/>
  <c r="G8" i="8"/>
  <c r="G35" i="11" l="1"/>
  <c r="G22" i="11"/>
  <c r="J5" i="9" s="1"/>
  <c r="G38" i="8"/>
  <c r="G26" i="8"/>
  <c r="J34" i="9" l="1"/>
  <c r="J38" i="9"/>
  <c r="J10" i="9"/>
  <c r="J24" i="9"/>
  <c r="J6" i="9"/>
  <c r="J18" i="9"/>
  <c r="J29" i="9"/>
  <c r="J7" i="9"/>
  <c r="J31" i="9"/>
  <c r="J14" i="9"/>
  <c r="J33" i="9"/>
  <c r="J20" i="9"/>
  <c r="J30" i="9"/>
  <c r="J13" i="9"/>
  <c r="J21" i="9"/>
  <c r="J36" i="9"/>
  <c r="J27" i="9"/>
  <c r="J25" i="9"/>
  <c r="J15" i="9"/>
  <c r="J26" i="9"/>
  <c r="J8" i="9"/>
  <c r="J16" i="9"/>
  <c r="J32" i="9"/>
  <c r="J23" i="9"/>
  <c r="J28" i="9"/>
  <c r="J11" i="9"/>
  <c r="J22" i="9"/>
  <c r="J37" i="9"/>
  <c r="J12" i="9"/>
  <c r="J35" i="9"/>
  <c r="J19" i="9"/>
  <c r="J9" i="9"/>
  <c r="J17" i="9"/>
  <c r="G27" i="8"/>
  <c r="G28" i="8" s="1"/>
  <c r="G40" i="8" s="1"/>
  <c r="G41" i="8" s="1"/>
  <c r="G42" i="8" s="1"/>
  <c r="G23" i="11" l="1"/>
  <c r="G24" i="11" s="1"/>
  <c r="G37" i="11" s="1"/>
  <c r="G38" i="11" s="1"/>
  <c r="G39" i="11" s="1"/>
  <c r="G44" i="8"/>
  <c r="G45" i="8" l="1"/>
  <c r="G46" i="8" s="1"/>
  <c r="G48" i="8" s="1"/>
</calcChain>
</file>

<file path=xl/sharedStrings.xml><?xml version="1.0" encoding="utf-8"?>
<sst xmlns="http://schemas.openxmlformats.org/spreadsheetml/2006/main" count="298" uniqueCount="178">
  <si>
    <t>REALIZAR LA ACTUALIZACIÓN DE LOS ESTUDIOS Y DISEÑOS DEFINITIVOS DE LAS ESTRUCTURAS QUE PERMITA SOLUCIONAR LA PROBLEMATICA DE LA INTRUSIÓN DE MAREAS Y DRENAJE PLUVIAL EN EL CALLEJÓN EL DANDY (CALLE 29ª) EN EL BARRIO MANGA DE LA CIUDAD DE CARTAGENA DE INDIAS</t>
  </si>
  <si>
    <t>PRESUPUESTO OFICIAL</t>
  </si>
  <si>
    <t>CARGO/OFICIO</t>
  </si>
  <si>
    <t>CANT</t>
  </si>
  <si>
    <t>UNID</t>
  </si>
  <si>
    <t>SUELDO O TARIFA</t>
  </si>
  <si>
    <t>DEDICACIÓN MENSUAL (h-mes)</t>
  </si>
  <si>
    <t>DURACIÓN TOTAL (mes)</t>
  </si>
  <si>
    <t>VALOR PARCIAL ($)</t>
  </si>
  <si>
    <t>COSTOS DIRECTOS DE PERSONAL (A)</t>
  </si>
  <si>
    <t>Personal Profesional:</t>
  </si>
  <si>
    <t>Director de consultoría</t>
  </si>
  <si>
    <t>Mes</t>
  </si>
  <si>
    <t>Asesor Geotecnico</t>
  </si>
  <si>
    <t>Asesor hidraulico</t>
  </si>
  <si>
    <t>Asesor de pavimentos</t>
  </si>
  <si>
    <t>Asesor estructural</t>
  </si>
  <si>
    <t>Ingeniero Ambiental</t>
  </si>
  <si>
    <t>Trabajadora Social</t>
  </si>
  <si>
    <t>Asesor Jurídico</t>
  </si>
  <si>
    <t>Personal Técnico No Profesional:</t>
  </si>
  <si>
    <t>Topografo y/o batimetría</t>
  </si>
  <si>
    <t>Cadenero</t>
  </si>
  <si>
    <t>Secretaria</t>
  </si>
  <si>
    <t>SUBTOTAL COSTOS DE PERSONAL</t>
  </si>
  <si>
    <t xml:space="preserve">Factor Multiplicador </t>
  </si>
  <si>
    <t>TOTAL COSTOS DE PERSONAL CON FM (A)</t>
  </si>
  <si>
    <t>OTROS COSTOS DIRECTOS (B)</t>
  </si>
  <si>
    <t>Gastos Reembolsables</t>
  </si>
  <si>
    <t>Vehiculo cilindraje mínimo 2000 cc incluye conductor y combustible</t>
  </si>
  <si>
    <t xml:space="preserve">Mes </t>
  </si>
  <si>
    <t>Alquiler de equipos de topografia: Estación Total con precisión angular de 6´´. Precisión lineal 2 mm ± 2 ppm</t>
  </si>
  <si>
    <t xml:space="preserve">Modelacion Numerica, Materializacion de Datos, Ensayos de laboratorio: (Diseño de Modelo Hidrologico tridimensional. Medicion de niveles de agua en temporadas de marea alta) </t>
  </si>
  <si>
    <t>Comunicaciones (telefono,fax, internet)</t>
  </si>
  <si>
    <t>SUBTOTAL OTROS COSTOS DIRECTOS (B)</t>
  </si>
  <si>
    <t>VALOR BÁSICO (A + B)</t>
  </si>
  <si>
    <t>IVA (19%)</t>
  </si>
  <si>
    <t>SUBTOTAL</t>
  </si>
  <si>
    <t>HONORARIOS GERENCIA Y COORDINACIÓN DEL PROYECTO</t>
  </si>
  <si>
    <t>IVA GERENCIA PROYECTOS (19%)</t>
  </si>
  <si>
    <t>Salario Minimo</t>
  </si>
  <si>
    <t>Director de interventoria (Esp. En Vias)</t>
  </si>
  <si>
    <t>Coordinador de Interventoria</t>
  </si>
  <si>
    <t>Residente de Interventoria</t>
  </si>
  <si>
    <t>Auxiliar interventoria</t>
  </si>
  <si>
    <t xml:space="preserve">Topografo </t>
  </si>
  <si>
    <t>Tecnico HSEQ</t>
  </si>
  <si>
    <t>Laboratorista</t>
  </si>
  <si>
    <t>Secretaria - Delineante</t>
  </si>
  <si>
    <t>FACTOR MULTIPLICADOR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</si>
  <si>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</si>
  <si>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</si>
  <si>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</si>
  <si>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</si>
  <si>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</si>
  <si>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</si>
  <si>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</si>
  <si>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</si>
  <si>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</si>
  <si>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</si>
  <si>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</si>
  <si>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</si>
  <si>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</si>
  <si>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</si>
  <si>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</si>
  <si>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</si>
  <si>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</si>
  <si>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</si>
  <si>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</si>
  <si>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</si>
  <si>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</si>
  <si>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</si>
  <si>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</si>
  <si>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</si>
  <si>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</si>
  <si>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</si>
  <si>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</si>
  <si>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</si>
  <si>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</si>
  <si>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</si>
  <si>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</si>
  <si>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</si>
  <si>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</si>
  <si>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</si>
  <si>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3.2.</t>
  </si>
  <si>
    <t>Servicios públicos</t>
  </si>
  <si>
    <t>3.</t>
  </si>
  <si>
    <t>Gastos Generales</t>
  </si>
  <si>
    <t>3.1.</t>
  </si>
  <si>
    <t>3.3.</t>
  </si>
  <si>
    <t>Licenciamiento de software</t>
  </si>
  <si>
    <t>4.</t>
  </si>
  <si>
    <t>Costos Directos no Reembolsables</t>
  </si>
  <si>
    <t>Retefuente</t>
  </si>
  <si>
    <t>ReteICA</t>
  </si>
  <si>
    <t>Otros</t>
  </si>
  <si>
    <t>T  O  T  A  L</t>
  </si>
  <si>
    <t>Factibilidad operador de Red</t>
  </si>
  <si>
    <t>Gb</t>
  </si>
  <si>
    <t>COMPONENTE</t>
  </si>
  <si>
    <t>NOMBRE</t>
  </si>
  <si>
    <t>FIRMA</t>
  </si>
  <si>
    <t>HANS VAN STRALEN</t>
  </si>
  <si>
    <t>ANTONIO COGOLLO</t>
  </si>
  <si>
    <t>FARID BENAVIDEZ</t>
  </si>
  <si>
    <t>OSWALDO GUZMAN</t>
  </si>
  <si>
    <t>RAFAEL CAMARGO</t>
  </si>
  <si>
    <t>BENJAMIN VISBAL BOLAÑO</t>
  </si>
  <si>
    <t>PROYECTÓ</t>
  </si>
  <si>
    <t>VO.BO.HIDRAULICO HIDROLOGICO</t>
  </si>
  <si>
    <t>VO.BO.SUELOS Y/O GEOTÉCNICOS</t>
  </si>
  <si>
    <t>VO.BO.ELÉCTRICO</t>
  </si>
  <si>
    <t>VO.BO.ESTRUCTURAL</t>
  </si>
  <si>
    <t>VO.BO.GEOMÉTRICO Y PAVIMENTOS</t>
  </si>
  <si>
    <t>Asesor Eléctrico</t>
  </si>
  <si>
    <t>Asesor Ambiental</t>
  </si>
  <si>
    <t>Asesor Trabajadora Social</t>
  </si>
  <si>
    <t>Auxiliar operativo : Ingeniero Civil o arquitecto</t>
  </si>
  <si>
    <t>Asesor Geólogo</t>
  </si>
  <si>
    <t>Perforista</t>
  </si>
  <si>
    <t>Auxiliar de geotécnia</t>
  </si>
  <si>
    <t>POSIBLES COSTOS A INCLUIR EN UN AJUSTE</t>
  </si>
  <si>
    <t>Impresión y copia de planos</t>
  </si>
  <si>
    <t>PERSONAL</t>
  </si>
  <si>
    <t>Asesor Especialista en sistema de información geográfica</t>
  </si>
  <si>
    <t>Ensayo de patología estructural</t>
  </si>
  <si>
    <t>Alquiler de Equipos e topografía y batimetría: Receptor GNSS</t>
  </si>
  <si>
    <t>Alquiler de Cámara fotográfica</t>
  </si>
  <si>
    <t>Placas de georreferenciación en bronce (d ,5 cm) en Mojones en concreto de 40 cms. X 40 cm x 50 cm x ml</t>
  </si>
  <si>
    <t>Adquisición de información hidrometeorológica y/o hidrogeológica</t>
  </si>
  <si>
    <t>Laboratorio de suelos, incluye apiques, ensayos, etc.</t>
  </si>
  <si>
    <t>Asesor Especialista en Suelos y geotecnia</t>
  </si>
  <si>
    <t>Asesor jurídico</t>
  </si>
  <si>
    <t>Asesor perito lonja</t>
  </si>
  <si>
    <t>Ensayos físico químicos de agua</t>
  </si>
  <si>
    <t>Papelería, fotocopias y publicidad</t>
  </si>
  <si>
    <t>Gastos varios para la socialización del proyecto</t>
  </si>
  <si>
    <t>Licenciamiento de software CAD, modelación hidráulica, modelación estructural</t>
  </si>
  <si>
    <t>Estudios de tránsito incluye aforos</t>
  </si>
  <si>
    <t>Permisos y licencias: ocupación de cauce, aprovechamiento forestal, vertimientos</t>
  </si>
  <si>
    <t>5.</t>
  </si>
  <si>
    <t>Papelería, fotocopias y planos</t>
  </si>
  <si>
    <t>Laboratorio de suelos, incluye apiques, ensayos de laboratorio, etc.</t>
  </si>
  <si>
    <t>CONCEPTO</t>
  </si>
  <si>
    <t>2.2.</t>
  </si>
  <si>
    <t>Administración edificio</t>
  </si>
  <si>
    <t>Preparación de Propuesta</t>
  </si>
  <si>
    <t xml:space="preserve">Asesoria Contable Tributaria  y Juridica </t>
  </si>
  <si>
    <t>Equipos y mantenimiento Oficina (Aseo)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</si>
  <si>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</si>
  <si>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</si>
  <si>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</si>
  <si>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</si>
  <si>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</si>
  <si>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</si>
  <si>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</si>
  <si>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</si>
  <si>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</si>
  <si>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</si>
  <si>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</si>
  <si>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</si>
  <si>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</si>
  <si>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</si>
  <si>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</si>
  <si>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Correo y otros</t>
  </si>
  <si>
    <t>Gastos de Representación</t>
  </si>
  <si>
    <t>Poliza de Calidad</t>
  </si>
  <si>
    <t>Póliza Cumplimiento</t>
  </si>
  <si>
    <t>Póliza Salarios y prestaciones Sociales</t>
  </si>
  <si>
    <t>Honorarios (Utilidad del consultor y costos no previstos)</t>
  </si>
  <si>
    <t>ELABORACIÓN DE ESTUDIOS Y DISEÑOS DE LAS ESTRUCTURAS DE PAVIMENTO EN VÍAS EN ESTADO CRÍTICO POR OLA INVERNAL EN LA LOCALIDAD DE LA VIRGEN Y TURÍSTICA DE CARTAGENA DE INDIAS</t>
  </si>
  <si>
    <t>Alquiler de equipos de topografia: Estación Total con precisión angular de 6´´. Precisión lineal 2 mm ± 2 ppm y herramientas menores</t>
  </si>
  <si>
    <t>Asesor Estructural</t>
  </si>
  <si>
    <t>Asesor de Presupuestos</t>
  </si>
  <si>
    <t>PERSONAL PROFESIONAL</t>
  </si>
  <si>
    <t>COSTOS DE ALQUILER DE EQUIPOS Y OFICINA</t>
  </si>
  <si>
    <t>FORMULARIO 1 - PROPUESTA ECONOMICA</t>
  </si>
  <si>
    <t>Asesor urbanístico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</si>
</sst>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 &quot;$&quot;\ * #,##0.00_ ;_ &quot;$&quot;\ * \-#,##0.00_ ;_ &quot;$&quot;\ * &quot;-&quot;??_ ;_ @_ "/>
    <numFmt numFmtId="168" formatCode="\$#.##0.00\ ;\-#.##0.00\ "/>
    <numFmt numFmtId="169" formatCode="_-&quot;$&quot;\ * #.##0_-;\-&quot;$&quot;\ * #.##0_-;_-&quot;$&quot;\ * &quot;-&quot;_-;_-@_-"/>
    <numFmt numFmtId="170" formatCode="_ * #,##0.00_ ;_ * \-#,##0.00_ ;_ * &quot;-&quot;??_ ;_ @_ "/>
    <numFmt numFmtId="171" formatCode="_(&quot;$&quot;\ * #,##0.00_);_(&quot;$&quot;\ * \(#,##0.00\);_(&quot;$&quot;\ * &quot;-&quot;??_);_(@_)"/>
    <numFmt numFmtId="172" formatCode="0.000"/>
    <numFmt numFmtId="173" formatCode="0.0%"/>
    <numFmt numFmtId="174" formatCode="_(&quot;$&quot;\ * #,##0_);_(&quot;$&quot;\ * \(#,##0\);_(&quot;$&quot;\ * &quot;-&quot;??_);_(@_)"/>
    <numFmt numFmtId="175" formatCode="_-* #,##0_-;\-* #,##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u/>
      <sz val="14"/>
      <color indexed="8"/>
      <name val="Arial Narrow"/>
      <family val="2"/>
    </font>
    <font>
      <sz val="10"/>
      <color indexed="8"/>
      <name val="Arial Narrow"/>
      <family val="2"/>
    </font>
    <font>
      <b/>
      <u/>
      <sz val="12"/>
      <color indexed="8"/>
      <name val="Arial Narrow"/>
      <family val="2"/>
    </font>
    <font>
      <b/>
      <sz val="14"/>
      <color indexed="8"/>
      <name val="Arial Narrow"/>
      <family val="2"/>
    </font>
    <font>
      <sz val="10"/>
      <color indexed="17"/>
      <name val="Arial Narrow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42" fontId="1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168" fontId="4" fillId="0" borderId="0" applyFont="0" applyFill="0" applyBorder="0" applyAlignment="0" applyProtection="0"/>
    <xf numFmtId="0" fontId="4" fillId="0" borderId="0"/>
    <xf numFmtId="169" fontId="3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4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1">
    <xf numFmtId="0" fontId="0" fillId="0" borderId="0" xfId="0"/>
    <xf numFmtId="0" fontId="4" fillId="0" borderId="29" xfId="6" applyBorder="1" applyAlignment="1">
      <alignment horizontal="center" vertical="center"/>
    </xf>
    <xf numFmtId="0" fontId="4" fillId="0" borderId="0" xfId="6" applyAlignment="1">
      <alignment horizontal="center" vertical="center"/>
    </xf>
    <xf numFmtId="171" fontId="4" fillId="0" borderId="0" xfId="18" applyNumberFormat="1" applyFont="1" applyBorder="1" applyAlignment="1">
      <alignment horizontal="center" vertical="center"/>
    </xf>
    <xf numFmtId="9" fontId="4" fillId="0" borderId="0" xfId="19" applyFont="1" applyBorder="1" applyAlignment="1">
      <alignment horizontal="center" vertical="center"/>
    </xf>
    <xf numFmtId="0" fontId="4" fillId="0" borderId="30" xfId="6" applyBorder="1" applyAlignment="1">
      <alignment horizontal="center" vertical="center"/>
    </xf>
    <xf numFmtId="0" fontId="8" fillId="0" borderId="29" xfId="6" applyFont="1" applyBorder="1" applyAlignment="1">
      <alignment horizontal="center" vertical="center"/>
    </xf>
    <xf numFmtId="0" fontId="8" fillId="0" borderId="21" xfId="6" applyFont="1" applyBorder="1" applyAlignment="1">
      <alignment horizontal="center" vertical="center"/>
    </xf>
    <xf numFmtId="171" fontId="8" fillId="0" borderId="12" xfId="18" applyNumberFormat="1" applyFont="1" applyBorder="1" applyAlignment="1">
      <alignment horizontal="center"/>
    </xf>
    <xf numFmtId="9" fontId="8" fillId="0" borderId="12" xfId="19" applyFont="1" applyBorder="1" applyAlignment="1">
      <alignment horizontal="center"/>
    </xf>
    <xf numFmtId="3" fontId="8" fillId="0" borderId="12" xfId="6" applyNumberFormat="1" applyFont="1" applyBorder="1" applyAlignment="1">
      <alignment horizontal="center" wrapText="1"/>
    </xf>
    <xf numFmtId="3" fontId="8" fillId="0" borderId="22" xfId="6" applyNumberFormat="1" applyFont="1" applyBorder="1" applyAlignment="1">
      <alignment horizontal="center"/>
    </xf>
    <xf numFmtId="0" fontId="8" fillId="0" borderId="14" xfId="6" applyFont="1" applyBorder="1" applyAlignment="1">
      <alignment vertical="center"/>
    </xf>
    <xf numFmtId="0" fontId="0" fillId="0" borderId="14" xfId="6" applyFont="1" applyBorder="1" applyAlignment="1">
      <alignment horizontal="left" vertical="center" wrapText="1" indent="2"/>
    </xf>
    <xf numFmtId="171" fontId="4" fillId="0" borderId="1" xfId="18" applyNumberFormat="1" applyFont="1" applyFill="1" applyBorder="1" applyAlignment="1">
      <alignment horizontal="right" vertical="center"/>
    </xf>
    <xf numFmtId="9" fontId="4" fillId="0" borderId="1" xfId="19" applyFont="1" applyBorder="1" applyAlignment="1">
      <alignment horizontal="center" vertical="center"/>
    </xf>
    <xf numFmtId="171" fontId="4" fillId="0" borderId="2" xfId="18" applyNumberFormat="1" applyFont="1" applyFill="1" applyBorder="1" applyAlignment="1">
      <alignment horizontal="right" vertical="center"/>
    </xf>
    <xf numFmtId="0" fontId="0" fillId="0" borderId="14" xfId="6" applyFont="1" applyBorder="1" applyAlignment="1">
      <alignment horizontal="left" vertical="center" indent="2"/>
    </xf>
    <xf numFmtId="0" fontId="4" fillId="0" borderId="14" xfId="6" applyBorder="1" applyAlignment="1">
      <alignment horizontal="left" vertical="center" wrapText="1" indent="2"/>
    </xf>
    <xf numFmtId="171" fontId="8" fillId="3" borderId="2" xfId="18" applyNumberFormat="1" applyFont="1" applyFill="1" applyBorder="1" applyAlignment="1">
      <alignment horizontal="right" vertical="center"/>
    </xf>
    <xf numFmtId="3" fontId="8" fillId="0" borderId="2" xfId="6" applyNumberFormat="1" applyFont="1" applyBorder="1" applyAlignment="1">
      <alignment horizontal="right" vertical="center"/>
    </xf>
    <xf numFmtId="171" fontId="8" fillId="4" borderId="2" xfId="18" applyNumberFormat="1" applyFont="1" applyFill="1" applyBorder="1" applyAlignment="1">
      <alignment horizontal="right" vertical="center"/>
    </xf>
    <xf numFmtId="171" fontId="8" fillId="4" borderId="17" xfId="18" applyNumberFormat="1" applyFont="1" applyFill="1" applyBorder="1" applyAlignment="1">
      <alignment horizontal="right" vertical="center"/>
    </xf>
    <xf numFmtId="172" fontId="8" fillId="4" borderId="2" xfId="20" applyNumberFormat="1" applyFont="1" applyFill="1" applyBorder="1" applyAlignment="1">
      <alignment horizontal="right" vertical="center"/>
    </xf>
    <xf numFmtId="0" fontId="12" fillId="2" borderId="27" xfId="21" applyFont="1" applyFill="1" applyBorder="1" applyAlignment="1">
      <alignment horizontal="center"/>
    </xf>
    <xf numFmtId="0" fontId="10" fillId="2" borderId="1" xfId="21" applyFont="1" applyFill="1" applyBorder="1"/>
    <xf numFmtId="0" fontId="12" fillId="2" borderId="4" xfId="21" applyFont="1" applyFill="1" applyBorder="1"/>
    <xf numFmtId="0" fontId="9" fillId="2" borderId="6" xfId="21" applyFont="1" applyFill="1" applyBorder="1"/>
    <xf numFmtId="0" fontId="13" fillId="2" borderId="1" xfId="21" applyFont="1" applyFill="1" applyBorder="1" applyAlignment="1">
      <alignment horizontal="right"/>
    </xf>
    <xf numFmtId="10" fontId="10" fillId="2" borderId="1" xfId="21" applyNumberFormat="1" applyFont="1" applyFill="1" applyBorder="1"/>
    <xf numFmtId="10" fontId="10" fillId="2" borderId="6" xfId="21" applyNumberFormat="1" applyFont="1" applyFill="1" applyBorder="1"/>
    <xf numFmtId="0" fontId="10" fillId="2" borderId="6" xfId="21" applyFont="1" applyFill="1" applyBorder="1" applyAlignment="1">
      <alignment horizontal="left"/>
    </xf>
    <xf numFmtId="0" fontId="12" fillId="2" borderId="6" xfId="21" applyFont="1" applyFill="1" applyBorder="1"/>
    <xf numFmtId="10" fontId="10" fillId="2" borderId="5" xfId="21" applyNumberFormat="1" applyFont="1" applyFill="1" applyBorder="1"/>
    <xf numFmtId="9" fontId="5" fillId="0" borderId="0" xfId="21" applyNumberFormat="1" applyFont="1"/>
    <xf numFmtId="10" fontId="9" fillId="2" borderId="1" xfId="21" applyNumberFormat="1" applyFont="1" applyFill="1" applyBorder="1"/>
    <xf numFmtId="9" fontId="5" fillId="0" borderId="0" xfId="11" applyFont="1"/>
    <xf numFmtId="0" fontId="10" fillId="2" borderId="4" xfId="21" applyFont="1" applyFill="1" applyBorder="1"/>
    <xf numFmtId="0" fontId="10" fillId="2" borderId="6" xfId="21" applyFont="1" applyFill="1" applyBorder="1"/>
    <xf numFmtId="42" fontId="5" fillId="0" borderId="0" xfId="1" applyFont="1"/>
    <xf numFmtId="10" fontId="10" fillId="2" borderId="20" xfId="21" applyNumberFormat="1" applyFont="1" applyFill="1" applyBorder="1"/>
    <xf numFmtId="0" fontId="5" fillId="2" borderId="25" xfId="21" applyFont="1" applyFill="1" applyBorder="1" applyAlignment="1">
      <alignment wrapText="1"/>
    </xf>
    <xf numFmtId="0" fontId="5" fillId="2" borderId="0" xfId="21" applyFont="1" applyFill="1" applyAlignment="1">
      <alignment wrapText="1"/>
    </xf>
    <xf numFmtId="0" fontId="5" fillId="0" borderId="0" xfId="21" applyFont="1" applyAlignment="1">
      <alignment vertical="center"/>
    </xf>
    <xf numFmtId="10" fontId="15" fillId="0" borderId="0" xfId="21" applyNumberFormat="1" applyFont="1"/>
    <xf numFmtId="0" fontId="0" fillId="0" borderId="1" xfId="0" applyBorder="1"/>
    <xf numFmtId="42" fontId="0" fillId="0" borderId="1" xfId="1" applyFont="1" applyBorder="1"/>
    <xf numFmtId="0" fontId="0" fillId="0" borderId="13" xfId="6" applyFont="1" applyBorder="1" applyAlignment="1">
      <alignment horizontal="left" vertical="center" wrapText="1" indent="2"/>
    </xf>
    <xf numFmtId="0" fontId="4" fillId="0" borderId="13" xfId="6" applyBorder="1" applyAlignment="1">
      <alignment horizontal="left" vertical="center" indent="2"/>
    </xf>
    <xf numFmtId="0" fontId="0" fillId="0" borderId="13" xfId="6" applyFont="1" applyBorder="1" applyAlignment="1">
      <alignment horizontal="left" vertical="center" indent="2"/>
    </xf>
    <xf numFmtId="4" fontId="0" fillId="0" borderId="1" xfId="0" applyNumberFormat="1" applyBorder="1"/>
    <xf numFmtId="173" fontId="0" fillId="0" borderId="0" xfId="11" applyNumberFormat="1" applyFont="1"/>
    <xf numFmtId="0" fontId="18" fillId="0" borderId="1" xfId="6" applyFont="1" applyBorder="1" applyAlignment="1">
      <alignment horizontal="center"/>
    </xf>
    <xf numFmtId="171" fontId="18" fillId="0" borderId="1" xfId="18" applyNumberFormat="1" applyFont="1" applyBorder="1" applyAlignment="1">
      <alignment horizontal="center"/>
    </xf>
    <xf numFmtId="9" fontId="18" fillId="0" borderId="1" xfId="19" applyFont="1" applyBorder="1" applyAlignment="1">
      <alignment horizontal="center"/>
    </xf>
    <xf numFmtId="2" fontId="18" fillId="0" borderId="1" xfId="6" applyNumberFormat="1" applyFont="1" applyBorder="1" applyAlignment="1">
      <alignment horizontal="center"/>
    </xf>
    <xf numFmtId="3" fontId="18" fillId="0" borderId="2" xfId="6" applyNumberFormat="1" applyFont="1" applyBorder="1" applyAlignment="1">
      <alignment horizontal="right"/>
    </xf>
    <xf numFmtId="0" fontId="18" fillId="0" borderId="1" xfId="6" applyFont="1" applyBorder="1" applyAlignment="1">
      <alignment horizontal="center" vertical="center"/>
    </xf>
    <xf numFmtId="9" fontId="18" fillId="0" borderId="1" xfId="19" applyFont="1" applyBorder="1" applyAlignment="1">
      <alignment horizontal="center" vertical="center"/>
    </xf>
    <xf numFmtId="2" fontId="18" fillId="0" borderId="1" xfId="6" applyNumberFormat="1" applyFont="1" applyBorder="1" applyAlignment="1">
      <alignment horizontal="center" vertical="center"/>
    </xf>
    <xf numFmtId="171" fontId="18" fillId="0" borderId="2" xfId="18" applyNumberFormat="1" applyFont="1" applyFill="1" applyBorder="1" applyAlignment="1">
      <alignment horizontal="right" vertical="center"/>
    </xf>
    <xf numFmtId="0" fontId="16" fillId="0" borderId="14" xfId="6" applyFont="1" applyBorder="1" applyAlignment="1">
      <alignment horizontal="left" vertical="center" indent="2"/>
    </xf>
    <xf numFmtId="0" fontId="16" fillId="0" borderId="1" xfId="6" applyFont="1" applyBorder="1" applyAlignment="1">
      <alignment horizontal="center" vertical="center"/>
    </xf>
    <xf numFmtId="0" fontId="19" fillId="0" borderId="14" xfId="6" applyFont="1" applyBorder="1" applyAlignment="1">
      <alignment horizontal="left" vertical="center" wrapText="1" indent="2"/>
    </xf>
    <xf numFmtId="0" fontId="19" fillId="0" borderId="14" xfId="6" applyFont="1" applyBorder="1" applyAlignment="1">
      <alignment horizontal="left" vertical="center" indent="2"/>
    </xf>
    <xf numFmtId="0" fontId="4" fillId="0" borderId="1" xfId="6" applyBorder="1" applyAlignment="1">
      <alignment horizontal="center" vertical="center"/>
    </xf>
    <xf numFmtId="2" fontId="4" fillId="0" borderId="1" xfId="6" applyNumberForma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4" fillId="0" borderId="1" xfId="6" applyBorder="1" applyAlignment="1">
      <alignment horizontal="center" vertical="center" wrapText="1"/>
    </xf>
    <xf numFmtId="3" fontId="4" fillId="0" borderId="1" xfId="6" applyNumberFormat="1" applyBorder="1" applyAlignment="1">
      <alignment horizontal="center" vertical="center"/>
    </xf>
    <xf numFmtId="4" fontId="4" fillId="0" borderId="1" xfId="6" applyNumberFormat="1" applyBorder="1" applyAlignment="1">
      <alignment horizontal="center" vertical="center"/>
    </xf>
    <xf numFmtId="0" fontId="19" fillId="0" borderId="14" xfId="6" applyFont="1" applyBorder="1" applyAlignment="1">
      <alignment horizontal="justify" vertical="top" wrapText="1"/>
    </xf>
    <xf numFmtId="0" fontId="18" fillId="2" borderId="13" xfId="6" applyFont="1" applyFill="1" applyBorder="1" applyAlignment="1">
      <alignment vertical="center"/>
    </xf>
    <xf numFmtId="0" fontId="18" fillId="2" borderId="6" xfId="6" applyFont="1" applyFill="1" applyBorder="1" applyAlignment="1">
      <alignment horizontal="center" vertical="center"/>
    </xf>
    <xf numFmtId="171" fontId="18" fillId="2" borderId="6" xfId="18" applyNumberFormat="1" applyFont="1" applyFill="1" applyBorder="1" applyAlignment="1">
      <alignment horizontal="right" vertical="center"/>
    </xf>
    <xf numFmtId="9" fontId="18" fillId="2" borderId="6" xfId="19" applyFont="1" applyFill="1" applyBorder="1" applyAlignment="1">
      <alignment horizontal="center" vertical="center"/>
    </xf>
    <xf numFmtId="3" fontId="18" fillId="2" borderId="6" xfId="6" applyNumberFormat="1" applyFont="1" applyFill="1" applyBorder="1" applyAlignment="1">
      <alignment horizontal="center" vertical="center"/>
    </xf>
    <xf numFmtId="3" fontId="17" fillId="2" borderId="33" xfId="6" applyNumberFormat="1" applyFont="1" applyFill="1" applyBorder="1" applyAlignment="1">
      <alignment horizontal="right" vertical="center"/>
    </xf>
    <xf numFmtId="171" fontId="8" fillId="0" borderId="33" xfId="18" applyNumberFormat="1" applyFont="1" applyFill="1" applyBorder="1" applyAlignment="1">
      <alignment horizontal="right" vertical="center"/>
    </xf>
    <xf numFmtId="0" fontId="8" fillId="5" borderId="24" xfId="6" applyFont="1" applyFill="1" applyBorder="1" applyAlignment="1">
      <alignment horizontal="center" vertical="center" wrapText="1"/>
    </xf>
    <xf numFmtId="0" fontId="8" fillId="5" borderId="19" xfId="6" applyFont="1" applyFill="1" applyBorder="1" applyAlignment="1">
      <alignment horizontal="center" vertical="center" wrapText="1"/>
    </xf>
    <xf numFmtId="171" fontId="8" fillId="5" borderId="35" xfId="18" applyNumberFormat="1" applyFont="1" applyFill="1" applyBorder="1" applyAlignment="1">
      <alignment horizontal="center" vertical="center" wrapText="1"/>
    </xf>
    <xf numFmtId="9" fontId="8" fillId="5" borderId="35" xfId="19" applyFont="1" applyFill="1" applyBorder="1" applyAlignment="1">
      <alignment horizontal="center" vertical="center" wrapText="1"/>
    </xf>
    <xf numFmtId="3" fontId="8" fillId="5" borderId="36" xfId="6" applyNumberFormat="1" applyFont="1" applyFill="1" applyBorder="1" applyAlignment="1">
      <alignment horizontal="center" vertical="center" wrapText="1"/>
    </xf>
    <xf numFmtId="3" fontId="8" fillId="5" borderId="37" xfId="6" applyNumberFormat="1" applyFont="1" applyFill="1" applyBorder="1" applyAlignment="1">
      <alignment horizontal="center" vertical="center" wrapText="1"/>
    </xf>
    <xf numFmtId="171" fontId="8" fillId="0" borderId="39" xfId="18" applyNumberFormat="1" applyFont="1" applyFill="1" applyBorder="1" applyAlignment="1">
      <alignment horizontal="right" vertical="center"/>
    </xf>
    <xf numFmtId="171" fontId="8" fillId="4" borderId="41" xfId="18" applyNumberFormat="1" applyFont="1" applyFill="1" applyBorder="1" applyAlignment="1">
      <alignment horizontal="right" vertical="center"/>
    </xf>
    <xf numFmtId="171" fontId="8" fillId="4" borderId="37" xfId="18" applyNumberFormat="1" applyFont="1" applyFill="1" applyBorder="1" applyAlignment="1">
      <alignment horizontal="right" vertical="center"/>
    </xf>
    <xf numFmtId="174" fontId="4" fillId="0" borderId="1" xfId="18" applyNumberFormat="1" applyFont="1" applyFill="1" applyBorder="1" applyAlignment="1">
      <alignment horizontal="right" vertical="center"/>
    </xf>
    <xf numFmtId="174" fontId="18" fillId="0" borderId="1" xfId="18" applyNumberFormat="1" applyFont="1" applyFill="1" applyBorder="1" applyAlignment="1">
      <alignment horizontal="right" vertical="center"/>
    </xf>
    <xf numFmtId="0" fontId="8" fillId="5" borderId="31" xfId="6" applyFont="1" applyFill="1" applyBorder="1" applyAlignment="1">
      <alignment horizontal="center" vertical="center"/>
    </xf>
    <xf numFmtId="0" fontId="8" fillId="5" borderId="32" xfId="6" applyFont="1" applyFill="1" applyBorder="1" applyAlignment="1">
      <alignment horizontal="center" vertical="center"/>
    </xf>
    <xf numFmtId="0" fontId="8" fillId="5" borderId="3" xfId="6" applyFont="1" applyFill="1" applyBorder="1" applyAlignment="1">
      <alignment horizontal="center" vertical="center"/>
    </xf>
    <xf numFmtId="0" fontId="8" fillId="0" borderId="25" xfId="6" applyFont="1" applyBorder="1" applyAlignment="1">
      <alignment horizontal="right" vertical="center"/>
    </xf>
    <xf numFmtId="0" fontId="8" fillId="4" borderId="6" xfId="6" applyFont="1" applyFill="1" applyBorder="1" applyAlignment="1">
      <alignment horizontal="right" vertical="center"/>
    </xf>
    <xf numFmtId="0" fontId="8" fillId="4" borderId="5" xfId="6" applyFont="1" applyFill="1" applyBorder="1" applyAlignment="1">
      <alignment horizontal="right" vertical="center"/>
    </xf>
    <xf numFmtId="0" fontId="8" fillId="4" borderId="28" xfId="6" applyFont="1" applyFill="1" applyBorder="1" applyAlignment="1">
      <alignment horizontal="right" vertical="center"/>
    </xf>
    <xf numFmtId="0" fontId="8" fillId="4" borderId="16" xfId="6" applyFont="1" applyFill="1" applyBorder="1" applyAlignment="1">
      <alignment horizontal="right" vertical="center"/>
    </xf>
    <xf numFmtId="0" fontId="4" fillId="4" borderId="6" xfId="6" applyFill="1" applyBorder="1" applyAlignment="1">
      <alignment horizontal="right" vertical="center"/>
    </xf>
    <xf numFmtId="0" fontId="4" fillId="4" borderId="5" xfId="6" applyFill="1" applyBorder="1" applyAlignment="1">
      <alignment horizontal="right" vertical="center"/>
    </xf>
    <xf numFmtId="0" fontId="8" fillId="5" borderId="13" xfId="6" applyFont="1" applyFill="1" applyBorder="1" applyAlignment="1">
      <alignment horizontal="center" vertical="center"/>
    </xf>
    <xf numFmtId="0" fontId="8" fillId="5" borderId="6" xfId="6" applyFont="1" applyFill="1" applyBorder="1" applyAlignment="1">
      <alignment horizontal="center" vertical="center"/>
    </xf>
    <xf numFmtId="0" fontId="8" fillId="5" borderId="33" xfId="6" applyFont="1" applyFill="1" applyBorder="1" applyAlignment="1">
      <alignment horizontal="center" vertical="center"/>
    </xf>
    <xf numFmtId="0" fontId="8" fillId="3" borderId="13" xfId="6" applyFont="1" applyFill="1" applyBorder="1" applyAlignment="1">
      <alignment horizontal="right" vertical="center"/>
    </xf>
    <xf numFmtId="0" fontId="8" fillId="3" borderId="6" xfId="6" applyFont="1" applyFill="1" applyBorder="1" applyAlignment="1">
      <alignment horizontal="right" vertical="center"/>
    </xf>
    <xf numFmtId="0" fontId="8" fillId="3" borderId="5" xfId="6" applyFont="1" applyFill="1" applyBorder="1" applyAlignment="1">
      <alignment horizontal="right" vertical="center"/>
    </xf>
    <xf numFmtId="0" fontId="8" fillId="0" borderId="13" xfId="6" applyFont="1" applyBorder="1" applyAlignment="1">
      <alignment horizontal="right" vertical="center"/>
    </xf>
    <xf numFmtId="0" fontId="8" fillId="0" borderId="6" xfId="6" applyFont="1" applyBorder="1" applyAlignment="1">
      <alignment horizontal="right" vertical="center"/>
    </xf>
    <xf numFmtId="0" fontId="8" fillId="4" borderId="32" xfId="6" applyFont="1" applyFill="1" applyBorder="1" applyAlignment="1">
      <alignment horizontal="right" vertical="center"/>
    </xf>
    <xf numFmtId="0" fontId="8" fillId="4" borderId="40" xfId="6" applyFont="1" applyFill="1" applyBorder="1" applyAlignment="1">
      <alignment horizontal="right" vertical="center"/>
    </xf>
    <xf numFmtId="0" fontId="8" fillId="4" borderId="8" xfId="6" applyFont="1" applyFill="1" applyBorder="1" applyAlignment="1">
      <alignment horizontal="right" vertical="center"/>
    </xf>
    <xf numFmtId="0" fontId="8" fillId="4" borderId="19" xfId="6" applyFont="1" applyFill="1" applyBorder="1" applyAlignment="1">
      <alignment horizontal="right" vertical="center"/>
    </xf>
    <xf numFmtId="0" fontId="12" fillId="2" borderId="26" xfId="21" applyFont="1" applyFill="1" applyBorder="1" applyAlignment="1">
      <alignment horizontal="center"/>
    </xf>
    <xf numFmtId="0" fontId="5" fillId="2" borderId="27" xfId="21" applyFont="1" applyFill="1" applyBorder="1" applyAlignment="1">
      <alignment wrapText="1"/>
    </xf>
    <xf numFmtId="0" fontId="8" fillId="4" borderId="13" xfId="6" applyFont="1" applyFill="1" applyBorder="1" applyAlignment="1">
      <alignment horizontal="left" vertical="center"/>
    </xf>
    <xf numFmtId="0" fontId="4" fillId="4" borderId="13" xfId="6" applyFill="1" applyBorder="1" applyAlignment="1">
      <alignment horizontal="left" vertical="center"/>
    </xf>
    <xf numFmtId="0" fontId="8" fillId="4" borderId="15" xfId="6" applyFont="1" applyFill="1" applyBorder="1" applyAlignment="1">
      <alignment horizontal="left" vertical="center"/>
    </xf>
    <xf numFmtId="0" fontId="8" fillId="0" borderId="38" xfId="6" applyFont="1" applyBorder="1" applyAlignment="1">
      <alignment horizontal="left" vertical="center"/>
    </xf>
    <xf numFmtId="0" fontId="8" fillId="4" borderId="31" xfId="6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8" fillId="4" borderId="7" xfId="6" applyFont="1" applyFill="1" applyBorder="1" applyAlignment="1">
      <alignment horizontal="left" vertical="center"/>
    </xf>
    <xf numFmtId="0" fontId="20" fillId="0" borderId="14" xfId="6" applyFont="1" applyBorder="1" applyAlignment="1">
      <alignment horizontal="justify" vertical="top" wrapText="1"/>
    </xf>
    <xf numFmtId="0" fontId="21" fillId="6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19" fillId="0" borderId="14" xfId="6" applyFont="1" applyBorder="1" applyAlignment="1">
      <alignment horizontal="justify" vertical="center" wrapText="1"/>
    </xf>
    <xf numFmtId="0" fontId="23" fillId="0" borderId="0" xfId="0" applyFont="1"/>
    <xf numFmtId="0" fontId="2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75" fontId="0" fillId="0" borderId="0" xfId="27" applyNumberFormat="1" applyFont="1"/>
    <xf numFmtId="43" fontId="0" fillId="0" borderId="0" xfId="0" applyNumberFormat="1"/>
    <xf numFmtId="0" fontId="8" fillId="2" borderId="38" xfId="6" applyFont="1" applyFill="1" applyBorder="1" applyAlignment="1">
      <alignment horizontal="left" vertical="center"/>
    </xf>
    <xf numFmtId="0" fontId="8" fillId="2" borderId="25" xfId="6" applyFont="1" applyFill="1" applyBorder="1" applyAlignment="1">
      <alignment horizontal="right" vertical="center"/>
    </xf>
    <xf numFmtId="171" fontId="8" fillId="2" borderId="39" xfId="18" applyNumberFormat="1" applyFont="1" applyFill="1" applyBorder="1" applyAlignment="1">
      <alignment horizontal="right" vertical="center"/>
    </xf>
    <xf numFmtId="9" fontId="4" fillId="0" borderId="1" xfId="19" applyFont="1" applyFill="1" applyBorder="1" applyAlignment="1">
      <alignment horizontal="center" vertical="center"/>
    </xf>
    <xf numFmtId="9" fontId="18" fillId="0" borderId="1" xfId="19" applyFont="1" applyFill="1" applyBorder="1" applyAlignment="1">
      <alignment horizontal="center" vertical="center"/>
    </xf>
    <xf numFmtId="0" fontId="8" fillId="2" borderId="13" xfId="6" applyFont="1" applyFill="1" applyBorder="1" applyAlignment="1">
      <alignment horizontal="right" vertical="center"/>
    </xf>
    <xf numFmtId="0" fontId="8" fillId="2" borderId="6" xfId="6" applyFont="1" applyFill="1" applyBorder="1" applyAlignment="1">
      <alignment horizontal="right" vertical="center"/>
    </xf>
    <xf numFmtId="171" fontId="8" fillId="2" borderId="33" xfId="18" applyNumberFormat="1" applyFont="1" applyFill="1" applyBorder="1" applyAlignment="1">
      <alignment horizontal="right" vertical="center"/>
    </xf>
    <xf numFmtId="0" fontId="4" fillId="2" borderId="29" xfId="6" applyFill="1" applyBorder="1" applyAlignment="1">
      <alignment horizontal="center" vertical="center"/>
    </xf>
    <xf numFmtId="0" fontId="4" fillId="2" borderId="0" xfId="6" applyFill="1" applyAlignment="1">
      <alignment horizontal="center" vertical="center"/>
    </xf>
    <xf numFmtId="171" fontId="4" fillId="2" borderId="0" xfId="18" applyNumberFormat="1" applyFont="1" applyFill="1" applyBorder="1" applyAlignment="1">
      <alignment horizontal="center" vertical="center"/>
    </xf>
    <xf numFmtId="9" fontId="4" fillId="2" borderId="0" xfId="19" applyFont="1" applyFill="1" applyBorder="1" applyAlignment="1">
      <alignment horizontal="center" vertical="center"/>
    </xf>
    <xf numFmtId="0" fontId="4" fillId="2" borderId="30" xfId="6" applyFill="1" applyBorder="1" applyAlignment="1">
      <alignment horizontal="center" vertical="center"/>
    </xf>
    <xf numFmtId="0" fontId="13" fillId="2" borderId="6" xfId="21" applyFont="1" applyFill="1" applyBorder="1" applyAlignment="1">
      <alignment horizontal="center"/>
    </xf>
    <xf numFmtId="0" fontId="9" fillId="2" borderId="5" xfId="21" applyFont="1" applyFill="1" applyBorder="1"/>
    <xf numFmtId="0" fontId="9" fillId="2" borderId="1" xfId="21" applyFont="1" applyFill="1" applyBorder="1" applyAlignment="1">
      <alignment horizontal="left"/>
    </xf>
    <xf numFmtId="0" fontId="12" fillId="2" borderId="26" xfId="21" applyFont="1" applyFill="1" applyBorder="1"/>
    <xf numFmtId="0" fontId="12" fillId="2" borderId="27" xfId="21" applyFont="1" applyFill="1" applyBorder="1"/>
    <xf numFmtId="0" fontId="10" fillId="2" borderId="27" xfId="21" applyFont="1" applyFill="1" applyBorder="1"/>
    <xf numFmtId="10" fontId="10" fillId="2" borderId="27" xfId="21" applyNumberFormat="1" applyFont="1" applyFill="1" applyBorder="1"/>
    <xf numFmtId="10" fontId="10" fillId="2" borderId="42" xfId="21" applyNumberFormat="1" applyFont="1" applyFill="1" applyBorder="1"/>
    <xf numFmtId="0" fontId="10" fillId="2" borderId="1" xfId="21" applyFont="1" applyFill="1" applyBorder="1" applyAlignment="1">
      <alignment horizontal="left"/>
    </xf>
    <xf numFmtId="0" fontId="9" fillId="2" borderId="4" xfId="21" applyFont="1" applyFill="1" applyBorder="1"/>
    <xf numFmtId="0" fontId="13" fillId="2" borderId="6" xfId="21" applyFont="1" applyFill="1" applyBorder="1"/>
    <xf numFmtId="10" fontId="14" fillId="3" borderId="24" xfId="21" applyNumberFormat="1" applyFont="1" applyFill="1" applyBorder="1"/>
    <xf numFmtId="0" fontId="5" fillId="2" borderId="0" xfId="21" applyFont="1" applyFill="1" applyBorder="1" applyAlignment="1">
      <alignment wrapText="1"/>
    </xf>
    <xf numFmtId="2" fontId="8" fillId="4" borderId="2" xfId="20" applyNumberFormat="1" applyFont="1" applyFill="1" applyBorder="1" applyAlignment="1">
      <alignment horizontal="right" vertical="center"/>
    </xf>
    <xf numFmtId="0" fontId="8" fillId="4" borderId="31" xfId="6" applyFont="1" applyFill="1" applyBorder="1" applyAlignment="1">
      <alignment horizontal="center" vertical="center"/>
    </xf>
    <xf numFmtId="0" fontId="8" fillId="4" borderId="32" xfId="6" applyFont="1" applyFill="1" applyBorder="1" applyAlignment="1">
      <alignment horizontal="center" vertical="center"/>
    </xf>
    <xf numFmtId="0" fontId="8" fillId="4" borderId="3" xfId="6" applyFont="1" applyFill="1" applyBorder="1" applyAlignment="1">
      <alignment horizontal="center" vertical="center"/>
    </xf>
    <xf numFmtId="0" fontId="18" fillId="3" borderId="1" xfId="6" applyFont="1" applyFill="1" applyBorder="1" applyAlignment="1">
      <alignment horizontal="center"/>
    </xf>
    <xf numFmtId="171" fontId="18" fillId="3" borderId="1" xfId="18" applyNumberFormat="1" applyFont="1" applyFill="1" applyBorder="1" applyAlignment="1">
      <alignment horizontal="center"/>
    </xf>
    <xf numFmtId="9" fontId="18" fillId="3" borderId="1" xfId="19" applyFont="1" applyFill="1" applyBorder="1" applyAlignment="1">
      <alignment horizontal="center"/>
    </xf>
    <xf numFmtId="2" fontId="18" fillId="3" borderId="1" xfId="6" applyNumberFormat="1" applyFont="1" applyFill="1" applyBorder="1" applyAlignment="1">
      <alignment horizontal="center"/>
    </xf>
    <xf numFmtId="3" fontId="18" fillId="3" borderId="2" xfId="6" applyNumberFormat="1" applyFont="1" applyFill="1" applyBorder="1" applyAlignment="1">
      <alignment horizontal="right"/>
    </xf>
    <xf numFmtId="0" fontId="24" fillId="3" borderId="14" xfId="6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2" fontId="6" fillId="5" borderId="10" xfId="6" applyNumberFormat="1" applyFont="1" applyFill="1" applyBorder="1" applyAlignment="1">
      <alignment horizontal="center" vertical="center" wrapText="1"/>
    </xf>
    <xf numFmtId="2" fontId="6" fillId="5" borderId="23" xfId="6" applyNumberFormat="1" applyFont="1" applyFill="1" applyBorder="1" applyAlignment="1">
      <alignment horizontal="center" vertical="center" wrapText="1"/>
    </xf>
    <xf numFmtId="2" fontId="6" fillId="5" borderId="11" xfId="6" applyNumberFormat="1" applyFont="1" applyFill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 wrapText="1"/>
    </xf>
    <xf numFmtId="0" fontId="11" fillId="3" borderId="34" xfId="21" applyFont="1" applyFill="1" applyBorder="1" applyAlignment="1">
      <alignment horizontal="center" vertical="center" wrapText="1"/>
    </xf>
    <xf numFmtId="0" fontId="11" fillId="3" borderId="27" xfId="21" applyFont="1" applyFill="1" applyBorder="1" applyAlignment="1">
      <alignment horizontal="center" vertical="center" wrapText="1"/>
    </xf>
    <xf numFmtId="0" fontId="10" fillId="2" borderId="4" xfId="21" applyFont="1" applyFill="1" applyBorder="1" applyAlignment="1">
      <alignment horizontal="left"/>
    </xf>
    <xf numFmtId="0" fontId="5" fillId="2" borderId="6" xfId="21" applyFont="1" applyFill="1" applyBorder="1" applyAlignment="1">
      <alignment wrapText="1"/>
    </xf>
    <xf numFmtId="0" fontId="5" fillId="2" borderId="5" xfId="21" applyFont="1" applyFill="1" applyBorder="1" applyAlignment="1">
      <alignment wrapText="1"/>
    </xf>
    <xf numFmtId="0" fontId="9" fillId="2" borderId="6" xfId="21" applyFont="1" applyFill="1" applyBorder="1" applyAlignment="1">
      <alignment horizontal="right"/>
    </xf>
    <xf numFmtId="0" fontId="13" fillId="2" borderId="4" xfId="21" applyFont="1" applyFill="1" applyBorder="1" applyAlignment="1">
      <alignment horizontal="left"/>
    </xf>
    <xf numFmtId="0" fontId="14" fillId="3" borderId="4" xfId="21" applyFont="1" applyFill="1" applyBorder="1" applyAlignment="1">
      <alignment horizontal="center"/>
    </xf>
    <xf numFmtId="0" fontId="5" fillId="3" borderId="6" xfId="21" applyFont="1" applyFill="1" applyBorder="1" applyAlignment="1">
      <alignment wrapText="1"/>
    </xf>
    <xf numFmtId="0" fontId="13" fillId="2" borderId="18" xfId="21" applyFont="1" applyFill="1" applyBorder="1" applyAlignment="1">
      <alignment horizontal="left"/>
    </xf>
    <xf numFmtId="0" fontId="5" fillId="2" borderId="25" xfId="21" applyFont="1" applyFill="1" applyBorder="1" applyAlignment="1">
      <alignment wrapText="1"/>
    </xf>
    <xf numFmtId="0" fontId="13" fillId="2" borderId="4" xfId="21" applyFont="1" applyFill="1" applyBorder="1" applyAlignment="1">
      <alignment horizontal="left" wrapText="1"/>
    </xf>
    <xf numFmtId="0" fontId="17" fillId="4" borderId="13" xfId="6" applyFont="1" applyFill="1" applyBorder="1" applyAlignment="1">
      <alignment horizontal="left" vertical="center"/>
    </xf>
    <xf numFmtId="0" fontId="17" fillId="2" borderId="13" xfId="6" applyFont="1" applyFill="1" applyBorder="1" applyAlignment="1">
      <alignment horizontal="right" vertical="center"/>
    </xf>
    <xf numFmtId="0" fontId="17" fillId="4" borderId="15" xfId="6" applyFont="1" applyFill="1" applyBorder="1" applyAlignment="1">
      <alignment horizontal="left" vertical="center"/>
    </xf>
    <xf numFmtId="0" fontId="4" fillId="0" borderId="14" xfId="6" applyFont="1" applyBorder="1" applyAlignment="1">
      <alignment horizontal="left" vertical="center" wrapText="1" indent="2"/>
    </xf>
    <xf numFmtId="0" fontId="4" fillId="2" borderId="13" xfId="6" applyFont="1" applyFill="1" applyBorder="1" applyAlignment="1">
      <alignment vertical="center"/>
    </xf>
  </cellXfs>
  <cellStyles count="28">
    <cellStyle name="Millares" xfId="27" builtinId="3"/>
    <cellStyle name="Millares 2" xfId="22" xr:uid="{00000000-0005-0000-0000-000000000000}"/>
    <cellStyle name="Millares 2 2" xfId="12" xr:uid="{00000000-0005-0000-0000-000001000000}"/>
    <cellStyle name="Millares 2 3" xfId="17" xr:uid="{00000000-0005-0000-0000-000002000000}"/>
    <cellStyle name="Millares 3" xfId="14" xr:uid="{00000000-0005-0000-0000-000003000000}"/>
    <cellStyle name="Moneda [0]" xfId="1" builtinId="7"/>
    <cellStyle name="Moneda [0] 2" xfId="7" xr:uid="{00000000-0005-0000-0000-000005000000}"/>
    <cellStyle name="Moneda 2" xfId="23" xr:uid="{00000000-0005-0000-0000-000006000000}"/>
    <cellStyle name="Moneda 2 2" xfId="5" xr:uid="{00000000-0005-0000-0000-000007000000}"/>
    <cellStyle name="Moneda 2 2 3" xfId="18" xr:uid="{00000000-0005-0000-0000-000008000000}"/>
    <cellStyle name="Moneda 2 3" xfId="15" xr:uid="{00000000-0005-0000-0000-000009000000}"/>
    <cellStyle name="Moneda 3" xfId="13" xr:uid="{00000000-0005-0000-0000-00000A000000}"/>
    <cellStyle name="Moneda 4" xfId="25" xr:uid="{00000000-0005-0000-0000-00000B000000}"/>
    <cellStyle name="Moneda 5" xfId="26" xr:uid="{00000000-0005-0000-0000-00000C000000}"/>
    <cellStyle name="Normal" xfId="0" builtinId="0"/>
    <cellStyle name="Normal 15" xfId="21" xr:uid="{00000000-0005-0000-0000-00000E000000}"/>
    <cellStyle name="Normal 16" xfId="9" xr:uid="{00000000-0005-0000-0000-00000F000000}"/>
    <cellStyle name="Normal 2" xfId="3" xr:uid="{00000000-0005-0000-0000-000010000000}"/>
    <cellStyle name="Normal 2 10 2 2" xfId="10" xr:uid="{00000000-0005-0000-0000-000011000000}"/>
    <cellStyle name="Normal 2 2" xfId="6" xr:uid="{00000000-0005-0000-0000-000012000000}"/>
    <cellStyle name="Normal 2 2 2" xfId="4" xr:uid="{00000000-0005-0000-0000-000013000000}"/>
    <cellStyle name="Normal 2 3" xfId="8" xr:uid="{00000000-0005-0000-0000-000014000000}"/>
    <cellStyle name="Normal 3" xfId="2" xr:uid="{00000000-0005-0000-0000-000015000000}"/>
    <cellStyle name="Normal 3 2 2" xfId="24" xr:uid="{00000000-0005-0000-0000-000016000000}"/>
    <cellStyle name="Porcentaje" xfId="11" builtinId="5"/>
    <cellStyle name="Porcentaje 4" xfId="20" xr:uid="{00000000-0005-0000-0000-000018000000}"/>
    <cellStyle name="Porcentual 2" xfId="19" xr:uid="{00000000-0005-0000-0000-000019000000}"/>
    <cellStyle name="Porcentual 2 2" xfId="16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77"/>
  <sheetViews>
    <sheetView view="pageBreakPreview" topLeftCell="A4" zoomScaleNormal="100" zoomScaleSheetLayoutView="100" workbookViewId="0">
      <selection activeCell="G14" sqref="G14"/>
    </sheetView>
  </sheetViews>
  <sheetFormatPr baseColWidth="10" defaultColWidth="11.5703125" defaultRowHeight="15" x14ac:dyDescent="0.25"/>
  <cols>
    <col min="1" max="1" width="41.28515625" customWidth="1"/>
    <col min="4" max="4" width="17" customWidth="1"/>
    <col min="7" max="7" width="17.85546875" customWidth="1"/>
  </cols>
  <sheetData>
    <row r="1" spans="1:7" ht="46.5" customHeight="1" thickBot="1" x14ac:dyDescent="0.3">
      <c r="A1" s="168" t="s">
        <v>0</v>
      </c>
      <c r="B1" s="169"/>
      <c r="C1" s="169"/>
      <c r="D1" s="169"/>
      <c r="E1" s="169"/>
      <c r="F1" s="169"/>
      <c r="G1" s="170"/>
    </row>
    <row r="2" spans="1:7" ht="22.5" customHeight="1" thickBot="1" x14ac:dyDescent="0.3">
      <c r="A2" s="171" t="s">
        <v>1</v>
      </c>
      <c r="B2" s="172"/>
      <c r="C2" s="172"/>
      <c r="D2" s="172"/>
      <c r="E2" s="172"/>
      <c r="F2" s="172"/>
      <c r="G2" s="173"/>
    </row>
    <row r="3" spans="1:7" ht="15.75" thickBot="1" x14ac:dyDescent="0.3">
      <c r="A3" s="1"/>
      <c r="B3" s="2"/>
      <c r="C3" s="2"/>
      <c r="D3" s="3"/>
      <c r="E3" s="4"/>
      <c r="F3" s="2"/>
      <c r="G3" s="5"/>
    </row>
    <row r="4" spans="1:7" ht="51" x14ac:dyDescent="0.25">
      <c r="A4" s="79" t="s">
        <v>2</v>
      </c>
      <c r="B4" s="80" t="s">
        <v>3</v>
      </c>
      <c r="C4" s="80" t="s">
        <v>4</v>
      </c>
      <c r="D4" s="81" t="s">
        <v>5</v>
      </c>
      <c r="E4" s="82" t="s">
        <v>6</v>
      </c>
      <c r="F4" s="83" t="s">
        <v>7</v>
      </c>
      <c r="G4" s="84" t="s">
        <v>8</v>
      </c>
    </row>
    <row r="5" spans="1:7" x14ac:dyDescent="0.25">
      <c r="A5" s="6"/>
      <c r="B5" s="7"/>
      <c r="C5" s="7"/>
      <c r="D5" s="8"/>
      <c r="E5" s="9"/>
      <c r="F5" s="10"/>
      <c r="G5" s="11"/>
    </row>
    <row r="6" spans="1:7" x14ac:dyDescent="0.25">
      <c r="A6" s="90" t="s">
        <v>9</v>
      </c>
      <c r="B6" s="91"/>
      <c r="C6" s="91"/>
      <c r="D6" s="91"/>
      <c r="E6" s="91"/>
      <c r="F6" s="91"/>
      <c r="G6" s="92"/>
    </row>
    <row r="7" spans="1:7" x14ac:dyDescent="0.25">
      <c r="A7" s="12" t="s">
        <v>10</v>
      </c>
      <c r="B7" s="52"/>
      <c r="C7" s="52"/>
      <c r="D7" s="53"/>
      <c r="E7" s="54"/>
      <c r="F7" s="55"/>
      <c r="G7" s="56"/>
    </row>
    <row r="8" spans="1:7" x14ac:dyDescent="0.25">
      <c r="A8" s="63" t="s">
        <v>11</v>
      </c>
      <c r="B8" s="65">
        <v>1</v>
      </c>
      <c r="C8" s="65" t="s">
        <v>12</v>
      </c>
      <c r="D8" s="88">
        <v>8000000</v>
      </c>
      <c r="E8" s="15">
        <v>0.3</v>
      </c>
      <c r="F8" s="66">
        <v>3</v>
      </c>
      <c r="G8" s="16">
        <f>+D8*E8*F8*B8</f>
        <v>7200000</v>
      </c>
    </row>
    <row r="9" spans="1:7" x14ac:dyDescent="0.25">
      <c r="A9" s="64" t="s">
        <v>131</v>
      </c>
      <c r="B9" s="65">
        <v>1</v>
      </c>
      <c r="C9" s="65" t="s">
        <v>12</v>
      </c>
      <c r="D9" s="88">
        <v>7000000</v>
      </c>
      <c r="E9" s="15">
        <v>0.5</v>
      </c>
      <c r="F9" s="66">
        <v>1</v>
      </c>
      <c r="G9" s="16">
        <f t="shared" ref="G9:G15" si="0">+D9*E9*F9*B9</f>
        <v>3500000</v>
      </c>
    </row>
    <row r="10" spans="1:7" x14ac:dyDescent="0.25">
      <c r="A10" s="64" t="s">
        <v>118</v>
      </c>
      <c r="B10" s="65">
        <v>1</v>
      </c>
      <c r="C10" s="65" t="s">
        <v>12</v>
      </c>
      <c r="D10" s="88">
        <v>7000000</v>
      </c>
      <c r="E10" s="15">
        <v>0.5</v>
      </c>
      <c r="F10" s="66">
        <v>1</v>
      </c>
      <c r="G10" s="16">
        <f t="shared" ref="G10" si="1">+D10*E10*F10*B10</f>
        <v>3500000</v>
      </c>
    </row>
    <row r="11" spans="1:7" x14ac:dyDescent="0.25">
      <c r="A11" s="64" t="s">
        <v>14</v>
      </c>
      <c r="B11" s="65">
        <v>1</v>
      </c>
      <c r="C11" s="65" t="s">
        <v>12</v>
      </c>
      <c r="D11" s="88">
        <v>7000000</v>
      </c>
      <c r="E11" s="15">
        <v>0.5</v>
      </c>
      <c r="F11" s="66">
        <v>1</v>
      </c>
      <c r="G11" s="16">
        <f t="shared" si="0"/>
        <v>3500000</v>
      </c>
    </row>
    <row r="12" spans="1:7" x14ac:dyDescent="0.25">
      <c r="A12" s="64" t="s">
        <v>15</v>
      </c>
      <c r="B12" s="65">
        <v>1</v>
      </c>
      <c r="C12" s="67" t="s">
        <v>12</v>
      </c>
      <c r="D12" s="88">
        <v>7000000</v>
      </c>
      <c r="E12" s="15">
        <v>0.5</v>
      </c>
      <c r="F12" s="66">
        <v>1</v>
      </c>
      <c r="G12" s="16">
        <f t="shared" si="0"/>
        <v>3500000</v>
      </c>
    </row>
    <row r="13" spans="1:7" x14ac:dyDescent="0.25">
      <c r="A13" s="64" t="s">
        <v>16</v>
      </c>
      <c r="B13" s="65">
        <v>1</v>
      </c>
      <c r="C13" s="67" t="s">
        <v>12</v>
      </c>
      <c r="D13" s="88">
        <v>7000000</v>
      </c>
      <c r="E13" s="15">
        <v>0.5</v>
      </c>
      <c r="F13" s="66">
        <v>0.5</v>
      </c>
      <c r="G13" s="16">
        <f t="shared" si="0"/>
        <v>1750000</v>
      </c>
    </row>
    <row r="14" spans="1:7" x14ac:dyDescent="0.25">
      <c r="A14" s="64" t="s">
        <v>114</v>
      </c>
      <c r="B14" s="65">
        <v>1</v>
      </c>
      <c r="C14" s="67" t="s">
        <v>12</v>
      </c>
      <c r="D14" s="88">
        <v>5000000</v>
      </c>
      <c r="E14" s="15">
        <v>0.1</v>
      </c>
      <c r="F14" s="66">
        <v>1</v>
      </c>
      <c r="G14" s="16">
        <f t="shared" ref="G14" si="2">+D14*E14*F14*B14</f>
        <v>500000</v>
      </c>
    </row>
    <row r="15" spans="1:7" x14ac:dyDescent="0.25">
      <c r="A15" s="64" t="s">
        <v>115</v>
      </c>
      <c r="B15" s="65">
        <v>1</v>
      </c>
      <c r="C15" s="67" t="s">
        <v>12</v>
      </c>
      <c r="D15" s="88">
        <v>5000000</v>
      </c>
      <c r="E15" s="15">
        <v>0.4</v>
      </c>
      <c r="F15" s="66">
        <v>1</v>
      </c>
      <c r="G15" s="16">
        <f t="shared" si="0"/>
        <v>2000000</v>
      </c>
    </row>
    <row r="16" spans="1:7" x14ac:dyDescent="0.25">
      <c r="A16" s="64" t="s">
        <v>116</v>
      </c>
      <c r="B16" s="65">
        <v>1</v>
      </c>
      <c r="C16" s="67" t="s">
        <v>12</v>
      </c>
      <c r="D16" s="88">
        <v>3500000</v>
      </c>
      <c r="E16" s="15">
        <v>0.3</v>
      </c>
      <c r="F16" s="66">
        <v>3</v>
      </c>
      <c r="G16" s="16">
        <f>+D16*E16*F16*B16</f>
        <v>3150000</v>
      </c>
    </row>
    <row r="17" spans="1:7" x14ac:dyDescent="0.25">
      <c r="A17" s="63" t="s">
        <v>19</v>
      </c>
      <c r="B17" s="65">
        <v>1</v>
      </c>
      <c r="C17" s="65" t="s">
        <v>12</v>
      </c>
      <c r="D17" s="88">
        <v>7000000</v>
      </c>
      <c r="E17" s="15">
        <v>0.3</v>
      </c>
      <c r="F17" s="66">
        <v>3</v>
      </c>
      <c r="G17" s="16">
        <f>+D17*E17*F17*B17</f>
        <v>6300000</v>
      </c>
    </row>
    <row r="18" spans="1:7" ht="30" x14ac:dyDescent="0.25">
      <c r="A18" s="124" t="s">
        <v>117</v>
      </c>
      <c r="B18" s="65">
        <v>1</v>
      </c>
      <c r="C18" s="67" t="s">
        <v>12</v>
      </c>
      <c r="D18" s="88">
        <v>2500000</v>
      </c>
      <c r="E18" s="15">
        <v>1</v>
      </c>
      <c r="F18" s="66">
        <v>3</v>
      </c>
      <c r="G18" s="16">
        <f t="shared" ref="G18" si="3">+D18*E18*F18*B18</f>
        <v>7500000</v>
      </c>
    </row>
    <row r="19" spans="1:7" x14ac:dyDescent="0.25">
      <c r="A19" s="61"/>
      <c r="B19" s="57"/>
      <c r="C19" s="62"/>
      <c r="D19" s="89"/>
      <c r="E19" s="58"/>
      <c r="F19" s="59"/>
      <c r="G19" s="60"/>
    </row>
    <row r="20" spans="1:7" x14ac:dyDescent="0.25">
      <c r="A20" s="12" t="s">
        <v>20</v>
      </c>
      <c r="B20" s="57"/>
      <c r="C20" s="57"/>
      <c r="D20" s="89"/>
      <c r="E20" s="58"/>
      <c r="F20" s="59"/>
      <c r="G20" s="60"/>
    </row>
    <row r="21" spans="1:7" x14ac:dyDescent="0.25">
      <c r="A21" s="64" t="s">
        <v>21</v>
      </c>
      <c r="B21" s="65">
        <v>1</v>
      </c>
      <c r="C21" s="65" t="s">
        <v>12</v>
      </c>
      <c r="D21" s="88">
        <v>3500000</v>
      </c>
      <c r="E21" s="15">
        <v>1</v>
      </c>
      <c r="F21" s="66">
        <v>1</v>
      </c>
      <c r="G21" s="16">
        <f>+D21*E21*F21*B21</f>
        <v>3500000</v>
      </c>
    </row>
    <row r="22" spans="1:7" x14ac:dyDescent="0.25">
      <c r="A22" s="18" t="s">
        <v>22</v>
      </c>
      <c r="B22" s="68">
        <v>2</v>
      </c>
      <c r="C22" s="65" t="s">
        <v>12</v>
      </c>
      <c r="D22" s="88">
        <v>1500000</v>
      </c>
      <c r="E22" s="15">
        <v>1</v>
      </c>
      <c r="F22" s="66">
        <v>1</v>
      </c>
      <c r="G22" s="16">
        <f>+D22*E22*F22*B22</f>
        <v>3000000</v>
      </c>
    </row>
    <row r="23" spans="1:7" x14ac:dyDescent="0.25">
      <c r="A23" s="18" t="s">
        <v>119</v>
      </c>
      <c r="B23" s="68">
        <v>1</v>
      </c>
      <c r="C23" s="65" t="s">
        <v>12</v>
      </c>
      <c r="D23" s="88">
        <v>1500000</v>
      </c>
      <c r="E23" s="15">
        <v>0.25</v>
      </c>
      <c r="F23" s="66">
        <v>1</v>
      </c>
      <c r="G23" s="16">
        <f t="shared" ref="G23:G24" si="4">+D23*E23*F23*B23</f>
        <v>375000</v>
      </c>
    </row>
    <row r="24" spans="1:7" x14ac:dyDescent="0.25">
      <c r="A24" s="18" t="s">
        <v>120</v>
      </c>
      <c r="B24" s="68">
        <v>2</v>
      </c>
      <c r="C24" s="65" t="s">
        <v>12</v>
      </c>
      <c r="D24" s="88">
        <v>1500000</v>
      </c>
      <c r="E24" s="15">
        <v>0.25</v>
      </c>
      <c r="F24" s="66">
        <v>1</v>
      </c>
      <c r="G24" s="16">
        <f t="shared" si="4"/>
        <v>750000</v>
      </c>
    </row>
    <row r="25" spans="1:7" x14ac:dyDescent="0.25">
      <c r="A25" s="63" t="s">
        <v>23</v>
      </c>
      <c r="B25" s="68">
        <v>1</v>
      </c>
      <c r="C25" s="67" t="s">
        <v>12</v>
      </c>
      <c r="D25" s="88">
        <v>1200000</v>
      </c>
      <c r="E25" s="15">
        <v>1</v>
      </c>
      <c r="F25" s="66">
        <v>3</v>
      </c>
      <c r="G25" s="16">
        <f>+D25*E25*F25*B25</f>
        <v>3600000</v>
      </c>
    </row>
    <row r="26" spans="1:7" x14ac:dyDescent="0.25">
      <c r="A26" s="114" t="s">
        <v>24</v>
      </c>
      <c r="B26" s="94"/>
      <c r="C26" s="94"/>
      <c r="D26" s="94"/>
      <c r="E26" s="94"/>
      <c r="F26" s="95"/>
      <c r="G26" s="21">
        <f>SUM(G8:G25)</f>
        <v>53625000</v>
      </c>
    </row>
    <row r="27" spans="1:7" x14ac:dyDescent="0.25">
      <c r="A27" s="115" t="s">
        <v>25</v>
      </c>
      <c r="B27" s="98"/>
      <c r="C27" s="98"/>
      <c r="D27" s="98"/>
      <c r="E27" s="98"/>
      <c r="F27" s="99"/>
      <c r="G27" s="23">
        <f>+'Factor Multiplicador'!I57</f>
        <v>2.2500333333333336</v>
      </c>
    </row>
    <row r="28" spans="1:7" x14ac:dyDescent="0.25">
      <c r="A28" s="114" t="s">
        <v>26</v>
      </c>
      <c r="B28" s="94"/>
      <c r="C28" s="94"/>
      <c r="D28" s="94"/>
      <c r="E28" s="94"/>
      <c r="F28" s="95"/>
      <c r="G28" s="21">
        <f>+ROUND(G26*G27,0)</f>
        <v>120658038</v>
      </c>
    </row>
    <row r="29" spans="1:7" x14ac:dyDescent="0.25">
      <c r="A29" s="72"/>
      <c r="B29" s="73"/>
      <c r="C29" s="73"/>
      <c r="D29" s="74"/>
      <c r="E29" s="75"/>
      <c r="F29" s="76"/>
      <c r="G29" s="77"/>
    </row>
    <row r="30" spans="1:7" x14ac:dyDescent="0.25">
      <c r="A30" s="100" t="s">
        <v>27</v>
      </c>
      <c r="B30" s="101"/>
      <c r="C30" s="101"/>
      <c r="D30" s="101"/>
      <c r="E30" s="101"/>
      <c r="F30" s="101"/>
      <c r="G30" s="102"/>
    </row>
    <row r="31" spans="1:7" x14ac:dyDescent="0.25">
      <c r="A31" s="12" t="s">
        <v>28</v>
      </c>
      <c r="B31" s="65"/>
      <c r="C31" s="65"/>
      <c r="D31" s="14"/>
      <c r="E31" s="15"/>
      <c r="F31" s="69"/>
      <c r="G31" s="20"/>
    </row>
    <row r="32" spans="1:7" ht="33.75" customHeight="1" x14ac:dyDescent="0.25">
      <c r="A32" s="71" t="s">
        <v>29</v>
      </c>
      <c r="B32" s="65">
        <v>1</v>
      </c>
      <c r="C32" s="65" t="s">
        <v>30</v>
      </c>
      <c r="D32" s="88">
        <v>7000000</v>
      </c>
      <c r="E32" s="15">
        <v>0.3</v>
      </c>
      <c r="F32" s="70">
        <v>3</v>
      </c>
      <c r="G32" s="16">
        <f t="shared" ref="G32:G37" si="5">+D32*E32*F32*B32</f>
        <v>6300000</v>
      </c>
    </row>
    <row r="33" spans="1:7" ht="42" customHeight="1" x14ac:dyDescent="0.25">
      <c r="A33" s="71" t="s">
        <v>130</v>
      </c>
      <c r="B33" s="65">
        <v>1</v>
      </c>
      <c r="C33" s="65" t="s">
        <v>30</v>
      </c>
      <c r="D33" s="88">
        <v>4000000</v>
      </c>
      <c r="E33" s="15">
        <v>0.25</v>
      </c>
      <c r="F33" s="66">
        <v>1</v>
      </c>
      <c r="G33" s="16">
        <f t="shared" ref="G33" si="6">+D33*E33*F33*B33</f>
        <v>1000000</v>
      </c>
    </row>
    <row r="34" spans="1:7" ht="48.75" customHeight="1" x14ac:dyDescent="0.25">
      <c r="A34" s="71" t="s">
        <v>31</v>
      </c>
      <c r="B34" s="65">
        <v>1</v>
      </c>
      <c r="C34" s="65" t="s">
        <v>30</v>
      </c>
      <c r="D34" s="88">
        <v>5000000</v>
      </c>
      <c r="E34" s="15">
        <v>1</v>
      </c>
      <c r="F34" s="66">
        <v>1</v>
      </c>
      <c r="G34" s="16">
        <f t="shared" si="5"/>
        <v>5000000</v>
      </c>
    </row>
    <row r="35" spans="1:7" ht="75" x14ac:dyDescent="0.25">
      <c r="A35" s="71" t="s">
        <v>32</v>
      </c>
      <c r="B35" s="65">
        <v>1</v>
      </c>
      <c r="C35" s="65" t="s">
        <v>30</v>
      </c>
      <c r="D35" s="88">
        <v>6000000</v>
      </c>
      <c r="E35" s="15">
        <v>1</v>
      </c>
      <c r="F35" s="66">
        <v>1</v>
      </c>
      <c r="G35" s="16">
        <f t="shared" si="5"/>
        <v>6000000</v>
      </c>
    </row>
    <row r="36" spans="1:7" x14ac:dyDescent="0.25">
      <c r="A36" s="71" t="s">
        <v>97</v>
      </c>
      <c r="B36" s="65">
        <v>1</v>
      </c>
      <c r="C36" s="65" t="s">
        <v>98</v>
      </c>
      <c r="D36" s="88">
        <v>4500000</v>
      </c>
      <c r="E36" s="15">
        <v>1</v>
      </c>
      <c r="F36" s="66">
        <v>1</v>
      </c>
      <c r="G36" s="16">
        <f t="shared" ref="G36" si="7">+D36*E36*F36*B36</f>
        <v>4500000</v>
      </c>
    </row>
    <row r="37" spans="1:7" x14ac:dyDescent="0.25">
      <c r="A37" s="121" t="s">
        <v>33</v>
      </c>
      <c r="B37" s="68">
        <v>1</v>
      </c>
      <c r="C37" s="68" t="s">
        <v>30</v>
      </c>
      <c r="D37" s="88">
        <v>650000</v>
      </c>
      <c r="E37" s="15">
        <v>1</v>
      </c>
      <c r="F37" s="66">
        <v>3</v>
      </c>
      <c r="G37" s="16">
        <f t="shared" si="5"/>
        <v>1950000</v>
      </c>
    </row>
    <row r="38" spans="1:7" x14ac:dyDescent="0.25">
      <c r="A38" s="103" t="s">
        <v>34</v>
      </c>
      <c r="B38" s="104"/>
      <c r="C38" s="104"/>
      <c r="D38" s="104"/>
      <c r="E38" s="104"/>
      <c r="F38" s="105"/>
      <c r="G38" s="19">
        <f>SUM(G32:G37)</f>
        <v>24750000</v>
      </c>
    </row>
    <row r="39" spans="1:7" x14ac:dyDescent="0.25">
      <c r="A39" s="106"/>
      <c r="B39" s="107"/>
      <c r="C39" s="107"/>
      <c r="D39" s="107"/>
      <c r="E39" s="107"/>
      <c r="F39" s="107"/>
      <c r="G39" s="78"/>
    </row>
    <row r="40" spans="1:7" x14ac:dyDescent="0.25">
      <c r="A40" s="114" t="s">
        <v>35</v>
      </c>
      <c r="B40" s="94"/>
      <c r="C40" s="94"/>
      <c r="D40" s="94"/>
      <c r="E40" s="94"/>
      <c r="F40" s="95"/>
      <c r="G40" s="21">
        <f>+G38+G28</f>
        <v>145408038</v>
      </c>
    </row>
    <row r="41" spans="1:7" x14ac:dyDescent="0.25">
      <c r="A41" s="114" t="s">
        <v>36</v>
      </c>
      <c r="B41" s="94"/>
      <c r="C41" s="94"/>
      <c r="D41" s="94"/>
      <c r="E41" s="94"/>
      <c r="F41" s="95"/>
      <c r="G41" s="21">
        <f>ROUND(0.19*G40,0)</f>
        <v>27627527</v>
      </c>
    </row>
    <row r="42" spans="1:7" ht="15.75" thickBot="1" x14ac:dyDescent="0.3">
      <c r="A42" s="116" t="s">
        <v>37</v>
      </c>
      <c r="B42" s="96"/>
      <c r="C42" s="96"/>
      <c r="D42" s="96"/>
      <c r="E42" s="96"/>
      <c r="F42" s="97"/>
      <c r="G42" s="22">
        <f>+ROUND(G40+G41,0)</f>
        <v>173035565</v>
      </c>
    </row>
    <row r="43" spans="1:7" ht="15.75" thickBot="1" x14ac:dyDescent="0.3">
      <c r="A43" s="117"/>
      <c r="B43" s="93"/>
      <c r="C43" s="93"/>
      <c r="D43" s="93"/>
      <c r="E43" s="93"/>
      <c r="F43" s="93"/>
      <c r="G43" s="85"/>
    </row>
    <row r="44" spans="1:7" x14ac:dyDescent="0.25">
      <c r="A44" s="118" t="s">
        <v>38</v>
      </c>
      <c r="B44" s="108"/>
      <c r="C44" s="108"/>
      <c r="D44" s="108"/>
      <c r="E44" s="108"/>
      <c r="F44" s="109"/>
      <c r="G44" s="86">
        <f>ROUND(G42*0.07,0)</f>
        <v>12112490</v>
      </c>
    </row>
    <row r="45" spans="1:7" x14ac:dyDescent="0.25">
      <c r="A45" s="114" t="s">
        <v>39</v>
      </c>
      <c r="B45" s="94"/>
      <c r="C45" s="94"/>
      <c r="D45" s="94"/>
      <c r="E45" s="94"/>
      <c r="F45" s="95"/>
      <c r="G45" s="21">
        <f>ROUND(0.19*G44,0)</f>
        <v>2301373</v>
      </c>
    </row>
    <row r="46" spans="1:7" ht="15.75" thickBot="1" x14ac:dyDescent="0.3">
      <c r="A46" s="116" t="s">
        <v>37</v>
      </c>
      <c r="B46" s="96"/>
      <c r="C46" s="96"/>
      <c r="D46" s="96"/>
      <c r="E46" s="96"/>
      <c r="F46" s="97"/>
      <c r="G46" s="22">
        <f>+ROUND(G44+G45,0)</f>
        <v>14413863</v>
      </c>
    </row>
    <row r="47" spans="1:7" ht="15.75" thickBot="1" x14ac:dyDescent="0.3">
      <c r="A47" s="119"/>
    </row>
    <row r="48" spans="1:7" ht="15.75" thickBot="1" x14ac:dyDescent="0.3">
      <c r="A48" s="120" t="s">
        <v>38</v>
      </c>
      <c r="B48" s="110"/>
      <c r="C48" s="110"/>
      <c r="D48" s="110"/>
      <c r="E48" s="110"/>
      <c r="F48" s="111"/>
      <c r="G48" s="87">
        <f>G42+G46</f>
        <v>187449428</v>
      </c>
    </row>
    <row r="52" spans="1:7" x14ac:dyDescent="0.25">
      <c r="A52" s="122" t="s">
        <v>99</v>
      </c>
      <c r="B52" s="167" t="s">
        <v>100</v>
      </c>
      <c r="C52" s="167"/>
      <c r="D52" s="167"/>
      <c r="E52" s="167" t="s">
        <v>101</v>
      </c>
      <c r="F52" s="167"/>
      <c r="G52" s="167"/>
    </row>
    <row r="53" spans="1:7" ht="29.25" customHeight="1" x14ac:dyDescent="0.25">
      <c r="A53" s="123" t="s">
        <v>108</v>
      </c>
      <c r="B53" s="166" t="s">
        <v>107</v>
      </c>
      <c r="C53" s="166"/>
      <c r="D53" s="166"/>
      <c r="E53" s="166"/>
      <c r="F53" s="166"/>
      <c r="G53" s="166"/>
    </row>
    <row r="54" spans="1:7" ht="29.25" customHeight="1" x14ac:dyDescent="0.25">
      <c r="A54" s="123" t="s">
        <v>109</v>
      </c>
      <c r="B54" s="166" t="s">
        <v>102</v>
      </c>
      <c r="C54" s="166"/>
      <c r="D54" s="166"/>
      <c r="E54" s="166"/>
      <c r="F54" s="166"/>
      <c r="G54" s="166"/>
    </row>
    <row r="55" spans="1:7" ht="43.5" customHeight="1" x14ac:dyDescent="0.25">
      <c r="A55" s="123" t="s">
        <v>110</v>
      </c>
      <c r="B55" s="166" t="s">
        <v>103</v>
      </c>
      <c r="C55" s="166"/>
      <c r="D55" s="166"/>
      <c r="E55" s="166"/>
      <c r="F55" s="166"/>
      <c r="G55" s="166"/>
    </row>
    <row r="56" spans="1:7" ht="43.5" customHeight="1" x14ac:dyDescent="0.25">
      <c r="A56" s="123" t="s">
        <v>111</v>
      </c>
      <c r="B56" s="166" t="s">
        <v>104</v>
      </c>
      <c r="C56" s="166"/>
      <c r="D56" s="166"/>
      <c r="E56" s="166"/>
      <c r="F56" s="166"/>
      <c r="G56" s="166"/>
    </row>
    <row r="57" spans="1:7" ht="43.5" customHeight="1" x14ac:dyDescent="0.25">
      <c r="A57" s="123" t="s">
        <v>112</v>
      </c>
      <c r="B57" s="166" t="s">
        <v>105</v>
      </c>
      <c r="C57" s="166"/>
      <c r="D57" s="166"/>
      <c r="E57" s="166"/>
      <c r="F57" s="166"/>
      <c r="G57" s="166"/>
    </row>
    <row r="58" spans="1:7" ht="43.5" customHeight="1" x14ac:dyDescent="0.25">
      <c r="A58" s="123" t="s">
        <v>113</v>
      </c>
      <c r="B58" s="166" t="s">
        <v>106</v>
      </c>
      <c r="C58" s="166"/>
      <c r="D58" s="166"/>
      <c r="E58" s="166"/>
      <c r="F58" s="166"/>
      <c r="G58" s="166"/>
    </row>
    <row r="60" spans="1:7" x14ac:dyDescent="0.25">
      <c r="A60" s="126" t="s">
        <v>123</v>
      </c>
    </row>
    <row r="61" spans="1:7" x14ac:dyDescent="0.25">
      <c r="A61" t="s">
        <v>124</v>
      </c>
    </row>
    <row r="62" spans="1:7" x14ac:dyDescent="0.25">
      <c r="A62" s="127" t="s">
        <v>132</v>
      </c>
    </row>
    <row r="63" spans="1:7" x14ac:dyDescent="0.25">
      <c r="A63" s="127" t="s">
        <v>133</v>
      </c>
    </row>
    <row r="65" spans="1:1" x14ac:dyDescent="0.25">
      <c r="A65" s="125" t="s">
        <v>121</v>
      </c>
    </row>
    <row r="66" spans="1:1" x14ac:dyDescent="0.25">
      <c r="A66" t="s">
        <v>135</v>
      </c>
    </row>
    <row r="67" spans="1:1" x14ac:dyDescent="0.25">
      <c r="A67" t="s">
        <v>122</v>
      </c>
    </row>
    <row r="68" spans="1:1" x14ac:dyDescent="0.25">
      <c r="A68" t="s">
        <v>129</v>
      </c>
    </row>
    <row r="69" spans="1:1" x14ac:dyDescent="0.25">
      <c r="A69" t="s">
        <v>125</v>
      </c>
    </row>
    <row r="70" spans="1:1" x14ac:dyDescent="0.25">
      <c r="A70" t="s">
        <v>126</v>
      </c>
    </row>
    <row r="71" spans="1:1" x14ac:dyDescent="0.25">
      <c r="A71" t="s">
        <v>127</v>
      </c>
    </row>
    <row r="72" spans="1:1" x14ac:dyDescent="0.25">
      <c r="A72" t="s">
        <v>128</v>
      </c>
    </row>
    <row r="73" spans="1:1" x14ac:dyDescent="0.25">
      <c r="A73" t="s">
        <v>137</v>
      </c>
    </row>
    <row r="74" spans="1:1" x14ac:dyDescent="0.25">
      <c r="A74" t="s">
        <v>134</v>
      </c>
    </row>
    <row r="75" spans="1:1" x14ac:dyDescent="0.25">
      <c r="A75" t="s">
        <v>136</v>
      </c>
    </row>
    <row r="76" spans="1:1" x14ac:dyDescent="0.25">
      <c r="A76" t="s">
        <v>138</v>
      </c>
    </row>
    <row r="77" spans="1:1" x14ac:dyDescent="0.25">
      <c r="A77" t="s">
        <v>139</v>
      </c>
    </row>
  </sheetData>
  <mergeCells count="16">
    <mergeCell ref="A1:G1"/>
    <mergeCell ref="A2:G2"/>
    <mergeCell ref="B54:D54"/>
    <mergeCell ref="B52:D52"/>
    <mergeCell ref="B55:D55"/>
    <mergeCell ref="B57:D57"/>
    <mergeCell ref="B58:D58"/>
    <mergeCell ref="E52:G52"/>
    <mergeCell ref="E54:G54"/>
    <mergeCell ref="E55:G55"/>
    <mergeCell ref="E56:G56"/>
    <mergeCell ref="E57:G57"/>
    <mergeCell ref="E58:G58"/>
    <mergeCell ref="B53:D53"/>
    <mergeCell ref="E53:G53"/>
    <mergeCell ref="B56:D56"/>
  </mergeCells>
  <printOptions horizontalCentered="1"/>
  <pageMargins left="0.70866141732283472" right="0.70866141732283472" top="0.39370078740157483" bottom="0.43307086614173229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26"/>
  <sheetViews>
    <sheetView workbookViewId="0"/>
  </sheetViews>
  <sheetFormatPr baseColWidth="10" defaultColWidth="11.5703125" defaultRowHeight="15" x14ac:dyDescent="0.25"/>
  <sheetData>
    <row r="2" spans="2:7" x14ac:dyDescent="0.25">
      <c r="C2" t="s">
        <v>40</v>
      </c>
      <c r="D2" s="46">
        <v>1160000</v>
      </c>
      <c r="E2" s="46"/>
    </row>
    <row r="3" spans="2:7" ht="90" x14ac:dyDescent="0.25">
      <c r="B3" s="47" t="s">
        <v>41</v>
      </c>
      <c r="C3" s="50">
        <v>8</v>
      </c>
      <c r="D3" s="46">
        <f>+C3*D$2</f>
        <v>9280000</v>
      </c>
      <c r="E3" s="46">
        <f>+D3/(1.66)</f>
        <v>5590361.4457831327</v>
      </c>
    </row>
    <row r="4" spans="2:7" x14ac:dyDescent="0.25">
      <c r="B4" s="48" t="s">
        <v>42</v>
      </c>
      <c r="C4" s="50">
        <v>7.2</v>
      </c>
      <c r="D4" s="46">
        <f t="shared" ref="D4:D26" si="0">+C4*D$2</f>
        <v>8352000</v>
      </c>
      <c r="E4" s="46">
        <f t="shared" ref="E4:E18" si="1">+D4/(1.66)</f>
        <v>5031325.3012048192</v>
      </c>
    </row>
    <row r="5" spans="2:7" x14ac:dyDescent="0.25">
      <c r="B5" s="48" t="s">
        <v>43</v>
      </c>
      <c r="C5" s="50">
        <v>5.2</v>
      </c>
      <c r="D5" s="46">
        <f t="shared" si="0"/>
        <v>6032000</v>
      </c>
      <c r="E5" s="46">
        <f t="shared" si="1"/>
        <v>3633734.9397590365</v>
      </c>
    </row>
    <row r="6" spans="2:7" x14ac:dyDescent="0.25">
      <c r="B6" s="49" t="s">
        <v>44</v>
      </c>
      <c r="C6" s="50">
        <v>4</v>
      </c>
      <c r="D6" s="46">
        <f t="shared" si="0"/>
        <v>4640000</v>
      </c>
      <c r="E6" s="46">
        <f t="shared" si="1"/>
        <v>2795180.7228915663</v>
      </c>
    </row>
    <row r="7" spans="2:7" x14ac:dyDescent="0.25">
      <c r="B7" s="49" t="s">
        <v>13</v>
      </c>
      <c r="C7" s="50">
        <v>7.2</v>
      </c>
      <c r="D7" s="46">
        <f t="shared" si="0"/>
        <v>8352000</v>
      </c>
      <c r="E7" s="46">
        <f t="shared" si="1"/>
        <v>5031325.3012048192</v>
      </c>
    </row>
    <row r="8" spans="2:7" x14ac:dyDescent="0.25">
      <c r="B8" s="49" t="s">
        <v>14</v>
      </c>
      <c r="C8" s="50">
        <v>7.2</v>
      </c>
      <c r="D8" s="46">
        <f t="shared" si="0"/>
        <v>8352000</v>
      </c>
      <c r="E8" s="46">
        <f t="shared" si="1"/>
        <v>5031325.3012048192</v>
      </c>
    </row>
    <row r="9" spans="2:7" x14ac:dyDescent="0.25">
      <c r="B9" s="49" t="s">
        <v>15</v>
      </c>
      <c r="C9" s="50">
        <v>7.2</v>
      </c>
      <c r="D9" s="46">
        <f t="shared" si="0"/>
        <v>8352000</v>
      </c>
      <c r="E9" s="46">
        <f t="shared" si="1"/>
        <v>5031325.3012048192</v>
      </c>
    </row>
    <row r="10" spans="2:7" x14ac:dyDescent="0.25">
      <c r="B10" s="49" t="s">
        <v>16</v>
      </c>
      <c r="C10" s="50">
        <v>7.2</v>
      </c>
      <c r="D10" s="46">
        <f t="shared" si="0"/>
        <v>8352000</v>
      </c>
      <c r="E10" s="46">
        <f t="shared" si="1"/>
        <v>5031325.3012048192</v>
      </c>
    </row>
    <row r="11" spans="2:7" x14ac:dyDescent="0.25">
      <c r="B11" s="49" t="s">
        <v>18</v>
      </c>
      <c r="C11" s="50">
        <v>3.4</v>
      </c>
      <c r="D11" s="46">
        <f t="shared" si="0"/>
        <v>3944000</v>
      </c>
      <c r="E11" s="46">
        <f t="shared" si="1"/>
        <v>2375903.6144578313</v>
      </c>
    </row>
    <row r="12" spans="2:7" x14ac:dyDescent="0.25">
      <c r="B12" s="49" t="s">
        <v>17</v>
      </c>
      <c r="C12" s="50">
        <v>4.9000000000000004</v>
      </c>
      <c r="D12" s="46">
        <f t="shared" si="0"/>
        <v>5684000</v>
      </c>
      <c r="E12" s="46">
        <f t="shared" si="1"/>
        <v>3424096.3855421687</v>
      </c>
    </row>
    <row r="13" spans="2:7" x14ac:dyDescent="0.25">
      <c r="B13" s="45"/>
      <c r="C13" s="50"/>
      <c r="D13" s="46">
        <f t="shared" si="0"/>
        <v>0</v>
      </c>
      <c r="E13" s="46">
        <f t="shared" si="1"/>
        <v>0</v>
      </c>
    </row>
    <row r="14" spans="2:7" x14ac:dyDescent="0.25">
      <c r="B14" s="17" t="s">
        <v>45</v>
      </c>
      <c r="C14" s="50">
        <v>3.6</v>
      </c>
      <c r="D14" s="46">
        <f t="shared" si="0"/>
        <v>4176000</v>
      </c>
      <c r="E14" s="46">
        <f t="shared" si="1"/>
        <v>2515662.6506024096</v>
      </c>
    </row>
    <row r="15" spans="2:7" x14ac:dyDescent="0.25">
      <c r="B15" s="17" t="s">
        <v>46</v>
      </c>
      <c r="C15" s="50">
        <v>2.2000000000000002</v>
      </c>
      <c r="D15" s="46">
        <f t="shared" si="0"/>
        <v>2552000</v>
      </c>
      <c r="E15" s="46">
        <f t="shared" si="1"/>
        <v>1537349.3975903615</v>
      </c>
      <c r="G15" s="51">
        <f>0.35*10/75</f>
        <v>4.6666666666666669E-2</v>
      </c>
    </row>
    <row r="16" spans="2:7" x14ac:dyDescent="0.25">
      <c r="B16" s="18" t="s">
        <v>22</v>
      </c>
      <c r="C16" s="50">
        <v>1.2</v>
      </c>
      <c r="D16" s="46">
        <f t="shared" si="0"/>
        <v>1392000</v>
      </c>
      <c r="E16" s="46">
        <f t="shared" si="1"/>
        <v>838554.21686746995</v>
      </c>
    </row>
    <row r="17" spans="2:5" ht="25.5" x14ac:dyDescent="0.25">
      <c r="B17" s="18" t="s">
        <v>47</v>
      </c>
      <c r="C17" s="50">
        <v>2.2000000000000002</v>
      </c>
      <c r="D17" s="46">
        <f t="shared" si="0"/>
        <v>2552000</v>
      </c>
      <c r="E17" s="46">
        <f t="shared" si="1"/>
        <v>1537349.3975903615</v>
      </c>
    </row>
    <row r="18" spans="2:5" ht="60" x14ac:dyDescent="0.25">
      <c r="B18" s="13" t="s">
        <v>48</v>
      </c>
      <c r="C18" s="50">
        <v>1.6</v>
      </c>
      <c r="D18" s="46">
        <f t="shared" si="0"/>
        <v>1856000</v>
      </c>
      <c r="E18" s="46">
        <f t="shared" si="1"/>
        <v>1118072.2891566264</v>
      </c>
    </row>
    <row r="19" spans="2:5" x14ac:dyDescent="0.25">
      <c r="B19" s="45"/>
      <c r="C19" s="45"/>
      <c r="D19" s="46">
        <f t="shared" si="0"/>
        <v>0</v>
      </c>
      <c r="E19" s="46"/>
    </row>
    <row r="20" spans="2:5" x14ac:dyDescent="0.25">
      <c r="B20" s="45"/>
      <c r="C20" s="45"/>
      <c r="D20" s="46">
        <f t="shared" si="0"/>
        <v>0</v>
      </c>
      <c r="E20" s="46"/>
    </row>
    <row r="21" spans="2:5" x14ac:dyDescent="0.25">
      <c r="B21" s="45"/>
      <c r="C21" s="45"/>
      <c r="D21" s="46">
        <f t="shared" si="0"/>
        <v>0</v>
      </c>
      <c r="E21" s="46"/>
    </row>
    <row r="22" spans="2:5" x14ac:dyDescent="0.25">
      <c r="B22" s="45"/>
      <c r="C22" s="45"/>
      <c r="D22" s="46">
        <f t="shared" si="0"/>
        <v>0</v>
      </c>
      <c r="E22" s="46"/>
    </row>
    <row r="23" spans="2:5" x14ac:dyDescent="0.25">
      <c r="B23" s="45"/>
      <c r="C23" s="45"/>
      <c r="D23" s="46">
        <f t="shared" si="0"/>
        <v>0</v>
      </c>
      <c r="E23" s="46"/>
    </row>
    <row r="24" spans="2:5" x14ac:dyDescent="0.25">
      <c r="B24" s="45"/>
      <c r="C24" s="45"/>
      <c r="D24" s="46">
        <f t="shared" si="0"/>
        <v>0</v>
      </c>
      <c r="E24" s="46"/>
    </row>
    <row r="25" spans="2:5" x14ac:dyDescent="0.25">
      <c r="B25" s="45"/>
      <c r="C25" s="45"/>
      <c r="D25" s="46">
        <f t="shared" si="0"/>
        <v>0</v>
      </c>
      <c r="E25" s="46"/>
    </row>
    <row r="26" spans="2:5" x14ac:dyDescent="0.25">
      <c r="B26" s="45"/>
      <c r="C26" s="45"/>
      <c r="D26" s="46">
        <f t="shared" si="0"/>
        <v>0</v>
      </c>
      <c r="E26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45A56-F7C6-48DB-99E9-C7DBDDFFC348}">
  <sheetPr>
    <tabColor rgb="FF00B050"/>
    <pageSetUpPr fitToPage="1"/>
  </sheetPr>
  <dimension ref="A1:I47"/>
  <sheetViews>
    <sheetView view="pageBreakPreview" zoomScaleNormal="100" zoomScaleSheetLayoutView="100" workbookViewId="0">
      <selection activeCell="A13" sqref="A13"/>
    </sheetView>
  </sheetViews>
  <sheetFormatPr baseColWidth="10" defaultColWidth="11.5703125" defaultRowHeight="15" x14ac:dyDescent="0.25"/>
  <cols>
    <col min="1" max="1" width="41.28515625" customWidth="1"/>
    <col min="4" max="4" width="13.28515625" customWidth="1"/>
    <col min="7" max="7" width="17.85546875" customWidth="1"/>
    <col min="9" max="9" width="15.140625" bestFit="1" customWidth="1"/>
  </cols>
  <sheetData>
    <row r="1" spans="1:7" ht="58.5" customHeight="1" thickBot="1" x14ac:dyDescent="0.3">
      <c r="A1" s="168" t="s">
        <v>170</v>
      </c>
      <c r="B1" s="169"/>
      <c r="C1" s="169"/>
      <c r="D1" s="169"/>
      <c r="E1" s="169"/>
      <c r="F1" s="169"/>
      <c r="G1" s="170"/>
    </row>
    <row r="2" spans="1:7" ht="22.5" customHeight="1" thickBot="1" x14ac:dyDescent="0.3">
      <c r="A2" s="171" t="s">
        <v>1</v>
      </c>
      <c r="B2" s="172"/>
      <c r="C2" s="172"/>
      <c r="D2" s="172"/>
      <c r="E2" s="172"/>
      <c r="F2" s="172"/>
      <c r="G2" s="173"/>
    </row>
    <row r="3" spans="1:7" ht="15.75" thickBot="1" x14ac:dyDescent="0.3">
      <c r="A3" s="138"/>
      <c r="B3" s="139"/>
      <c r="C3" s="139"/>
      <c r="D3" s="140"/>
      <c r="E3" s="141"/>
      <c r="F3" s="139"/>
      <c r="G3" s="142"/>
    </row>
    <row r="4" spans="1:7" ht="51.75" thickBot="1" x14ac:dyDescent="0.3">
      <c r="A4" s="79" t="s">
        <v>2</v>
      </c>
      <c r="B4" s="80" t="s">
        <v>3</v>
      </c>
      <c r="C4" s="80" t="s">
        <v>4</v>
      </c>
      <c r="D4" s="81" t="s">
        <v>5</v>
      </c>
      <c r="E4" s="82" t="s">
        <v>6</v>
      </c>
      <c r="F4" s="83" t="s">
        <v>7</v>
      </c>
      <c r="G4" s="84" t="s">
        <v>8</v>
      </c>
    </row>
    <row r="5" spans="1:7" ht="15.75" thickBot="1" x14ac:dyDescent="0.3">
      <c r="A5" s="6"/>
      <c r="B5" s="7"/>
      <c r="C5" s="7"/>
      <c r="D5" s="8"/>
      <c r="E5" s="9"/>
      <c r="F5" s="10"/>
      <c r="G5" s="11"/>
    </row>
    <row r="6" spans="1:7" x14ac:dyDescent="0.25">
      <c r="A6" s="157" t="s">
        <v>9</v>
      </c>
      <c r="B6" s="158"/>
      <c r="C6" s="158"/>
      <c r="D6" s="158"/>
      <c r="E6" s="158"/>
      <c r="F6" s="158"/>
      <c r="G6" s="159"/>
    </row>
    <row r="7" spans="1:7" x14ac:dyDescent="0.25">
      <c r="A7" s="165" t="s">
        <v>174</v>
      </c>
      <c r="B7" s="160"/>
      <c r="C7" s="160"/>
      <c r="D7" s="161"/>
      <c r="E7" s="162"/>
      <c r="F7" s="163"/>
      <c r="G7" s="164"/>
    </row>
    <row r="8" spans="1:7" x14ac:dyDescent="0.25">
      <c r="A8" s="63" t="s">
        <v>11</v>
      </c>
      <c r="B8" s="65">
        <v>1</v>
      </c>
      <c r="C8" s="65" t="s">
        <v>12</v>
      </c>
      <c r="D8" s="88">
        <v>7000000</v>
      </c>
      <c r="E8" s="133">
        <v>1</v>
      </c>
      <c r="F8" s="66">
        <v>1</v>
      </c>
      <c r="G8" s="16">
        <f>+D8*E8*F8*B8</f>
        <v>7000000</v>
      </c>
    </row>
    <row r="9" spans="1:7" x14ac:dyDescent="0.25">
      <c r="A9" s="64" t="s">
        <v>131</v>
      </c>
      <c r="B9" s="65">
        <v>1</v>
      </c>
      <c r="C9" s="65" t="s">
        <v>12</v>
      </c>
      <c r="D9" s="88">
        <v>6000000</v>
      </c>
      <c r="E9" s="133">
        <v>0.3</v>
      </c>
      <c r="F9" s="66">
        <v>1</v>
      </c>
      <c r="G9" s="16">
        <f t="shared" ref="G9:G14" si="0">+D9*E9*F9*B9</f>
        <v>1800000</v>
      </c>
    </row>
    <row r="10" spans="1:7" x14ac:dyDescent="0.25">
      <c r="A10" s="64" t="s">
        <v>14</v>
      </c>
      <c r="B10" s="65">
        <v>1</v>
      </c>
      <c r="C10" s="65" t="s">
        <v>12</v>
      </c>
      <c r="D10" s="88">
        <v>6000000</v>
      </c>
      <c r="E10" s="133">
        <v>0.3</v>
      </c>
      <c r="F10" s="66">
        <v>1</v>
      </c>
      <c r="G10" s="16">
        <f t="shared" si="0"/>
        <v>1800000</v>
      </c>
    </row>
    <row r="11" spans="1:7" x14ac:dyDescent="0.25">
      <c r="A11" s="64" t="s">
        <v>15</v>
      </c>
      <c r="B11" s="65">
        <v>1</v>
      </c>
      <c r="C11" s="67" t="s">
        <v>12</v>
      </c>
      <c r="D11" s="88">
        <v>6000000</v>
      </c>
      <c r="E11" s="133">
        <v>0.7</v>
      </c>
      <c r="F11" s="66">
        <v>1</v>
      </c>
      <c r="G11" s="16">
        <f t="shared" si="0"/>
        <v>4200000</v>
      </c>
    </row>
    <row r="12" spans="1:7" x14ac:dyDescent="0.25">
      <c r="A12" s="64" t="s">
        <v>172</v>
      </c>
      <c r="B12" s="65">
        <v>1</v>
      </c>
      <c r="C12" s="67" t="s">
        <v>12</v>
      </c>
      <c r="D12" s="88">
        <v>6000000</v>
      </c>
      <c r="E12" s="133">
        <v>0.5</v>
      </c>
      <c r="F12" s="66">
        <v>1</v>
      </c>
      <c r="G12" s="16">
        <f t="shared" si="0"/>
        <v>3000000</v>
      </c>
    </row>
    <row r="13" spans="1:7" x14ac:dyDescent="0.25">
      <c r="A13" s="64" t="s">
        <v>177</v>
      </c>
      <c r="B13" s="65">
        <v>1</v>
      </c>
      <c r="C13" s="67" t="s">
        <v>12</v>
      </c>
      <c r="D13" s="88">
        <v>5000000</v>
      </c>
      <c r="E13" s="133">
        <v>0.5</v>
      </c>
      <c r="F13" s="66">
        <v>1</v>
      </c>
      <c r="G13" s="16">
        <f t="shared" si="0"/>
        <v>2500000</v>
      </c>
    </row>
    <row r="14" spans="1:7" x14ac:dyDescent="0.25">
      <c r="A14" s="64" t="s">
        <v>115</v>
      </c>
      <c r="B14" s="65">
        <v>1</v>
      </c>
      <c r="C14" s="67" t="s">
        <v>12</v>
      </c>
      <c r="D14" s="88">
        <v>4000000</v>
      </c>
      <c r="E14" s="133">
        <v>0.5</v>
      </c>
      <c r="F14" s="66">
        <v>1</v>
      </c>
      <c r="G14" s="16">
        <f t="shared" si="0"/>
        <v>2000000</v>
      </c>
    </row>
    <row r="15" spans="1:7" x14ac:dyDescent="0.25">
      <c r="A15" s="63" t="s">
        <v>19</v>
      </c>
      <c r="B15" s="65">
        <v>1</v>
      </c>
      <c r="C15" s="65" t="s">
        <v>12</v>
      </c>
      <c r="D15" s="88">
        <v>4000000</v>
      </c>
      <c r="E15" s="133">
        <v>0.2</v>
      </c>
      <c r="F15" s="66">
        <v>1</v>
      </c>
      <c r="G15" s="16">
        <f>+D15*E15*F15*B15</f>
        <v>800000</v>
      </c>
    </row>
    <row r="16" spans="1:7" x14ac:dyDescent="0.25">
      <c r="A16" s="63" t="s">
        <v>173</v>
      </c>
      <c r="B16" s="65">
        <v>1</v>
      </c>
      <c r="C16" s="65" t="s">
        <v>12</v>
      </c>
      <c r="D16" s="88">
        <v>4000000</v>
      </c>
      <c r="E16" s="133">
        <v>0.5</v>
      </c>
      <c r="F16" s="66">
        <v>1</v>
      </c>
      <c r="G16" s="16">
        <f>+D16*E16*F16*B16</f>
        <v>2000000</v>
      </c>
    </row>
    <row r="17" spans="1:7" ht="30" x14ac:dyDescent="0.25">
      <c r="A17" s="63" t="s">
        <v>117</v>
      </c>
      <c r="B17" s="65">
        <v>1</v>
      </c>
      <c r="C17" s="67" t="s">
        <v>12</v>
      </c>
      <c r="D17" s="88">
        <v>3500000</v>
      </c>
      <c r="E17" s="133">
        <v>1</v>
      </c>
      <c r="F17" s="66">
        <v>1</v>
      </c>
      <c r="G17" s="16">
        <f t="shared" ref="G17" si="1">+D17*E17*F17*B17</f>
        <v>3500000</v>
      </c>
    </row>
    <row r="18" spans="1:7" x14ac:dyDescent="0.25">
      <c r="A18" s="61"/>
      <c r="B18" s="57"/>
      <c r="C18" s="62"/>
      <c r="D18" s="89"/>
      <c r="E18" s="134"/>
      <c r="F18" s="59"/>
      <c r="G18" s="60"/>
    </row>
    <row r="19" spans="1:7" x14ac:dyDescent="0.25">
      <c r="A19" s="12" t="s">
        <v>20</v>
      </c>
      <c r="B19" s="57"/>
      <c r="C19" s="57"/>
      <c r="D19" s="89"/>
      <c r="E19" s="134"/>
      <c r="F19" s="59"/>
      <c r="G19" s="60"/>
    </row>
    <row r="20" spans="1:7" x14ac:dyDescent="0.25">
      <c r="A20" s="64" t="s">
        <v>21</v>
      </c>
      <c r="B20" s="65">
        <v>1</v>
      </c>
      <c r="C20" s="65" t="s">
        <v>12</v>
      </c>
      <c r="D20" s="88">
        <v>3000000</v>
      </c>
      <c r="E20" s="133">
        <v>0.5</v>
      </c>
      <c r="F20" s="66">
        <v>1</v>
      </c>
      <c r="G20" s="16">
        <f>+D20*E20*F20*B20</f>
        <v>1500000</v>
      </c>
    </row>
    <row r="21" spans="1:7" x14ac:dyDescent="0.25">
      <c r="A21" s="189" t="s">
        <v>22</v>
      </c>
      <c r="B21" s="68">
        <v>2</v>
      </c>
      <c r="C21" s="65" t="s">
        <v>12</v>
      </c>
      <c r="D21" s="88">
        <v>1500000</v>
      </c>
      <c r="E21" s="133">
        <v>0.5</v>
      </c>
      <c r="F21" s="66">
        <v>1</v>
      </c>
      <c r="G21" s="16">
        <f>+D21*E21*F21*B21</f>
        <v>1500000</v>
      </c>
    </row>
    <row r="22" spans="1:7" x14ac:dyDescent="0.25">
      <c r="A22" s="114" t="s">
        <v>24</v>
      </c>
      <c r="B22" s="94"/>
      <c r="C22" s="94"/>
      <c r="D22" s="94"/>
      <c r="E22" s="94"/>
      <c r="F22" s="95"/>
      <c r="G22" s="21">
        <f>SUM(G8:G21)</f>
        <v>31600000</v>
      </c>
    </row>
    <row r="23" spans="1:7" x14ac:dyDescent="0.25">
      <c r="A23" s="114" t="s">
        <v>49</v>
      </c>
      <c r="B23" s="98"/>
      <c r="C23" s="98"/>
      <c r="D23" s="98"/>
      <c r="E23" s="98"/>
      <c r="F23" s="99"/>
      <c r="G23" s="156">
        <f>+'Factor Multiplicador'!I57</f>
        <v>2.2500333333333336</v>
      </c>
    </row>
    <row r="24" spans="1:7" x14ac:dyDescent="0.25">
      <c r="A24" s="114" t="s">
        <v>26</v>
      </c>
      <c r="B24" s="94"/>
      <c r="C24" s="94"/>
      <c r="D24" s="94"/>
      <c r="E24" s="94"/>
      <c r="F24" s="95"/>
      <c r="G24" s="21">
        <f>+ROUND(G22*G23,0)</f>
        <v>71101053</v>
      </c>
    </row>
    <row r="25" spans="1:7" x14ac:dyDescent="0.25">
      <c r="A25" s="190"/>
      <c r="B25" s="73"/>
      <c r="C25" s="73"/>
      <c r="D25" s="74"/>
      <c r="E25" s="75"/>
      <c r="F25" s="76"/>
      <c r="G25" s="77"/>
    </row>
    <row r="26" spans="1:7" x14ac:dyDescent="0.25">
      <c r="A26" s="100" t="s">
        <v>27</v>
      </c>
      <c r="B26" s="101"/>
      <c r="C26" s="101"/>
      <c r="D26" s="101"/>
      <c r="E26" s="101"/>
      <c r="F26" s="101"/>
      <c r="G26" s="102"/>
    </row>
    <row r="27" spans="1:7" x14ac:dyDescent="0.25">
      <c r="A27" s="12" t="s">
        <v>175</v>
      </c>
      <c r="B27" s="65"/>
      <c r="C27" s="65"/>
      <c r="D27" s="14"/>
      <c r="E27" s="15"/>
      <c r="F27" s="69"/>
      <c r="G27" s="20"/>
    </row>
    <row r="28" spans="1:7" ht="33.75" customHeight="1" x14ac:dyDescent="0.25">
      <c r="A28" s="71" t="s">
        <v>29</v>
      </c>
      <c r="B28" s="65">
        <v>1</v>
      </c>
      <c r="C28" s="65" t="s">
        <v>30</v>
      </c>
      <c r="D28" s="88">
        <v>7500000</v>
      </c>
      <c r="E28" s="15">
        <v>0.7</v>
      </c>
      <c r="F28" s="66">
        <v>1</v>
      </c>
      <c r="G28" s="16">
        <f t="shared" ref="G28:G34" si="2">+D28*E28*F28*B28</f>
        <v>5250000</v>
      </c>
    </row>
    <row r="29" spans="1:7" x14ac:dyDescent="0.25">
      <c r="A29" s="71" t="s">
        <v>138</v>
      </c>
      <c r="B29" s="65">
        <v>1</v>
      </c>
      <c r="C29" s="65" t="s">
        <v>30</v>
      </c>
      <c r="D29" s="88">
        <v>4000000</v>
      </c>
      <c r="E29" s="15">
        <v>1</v>
      </c>
      <c r="F29" s="66">
        <v>1</v>
      </c>
      <c r="G29" s="16">
        <f t="shared" ref="G29" si="3">+D29*E29*F29*B29</f>
        <v>4000000</v>
      </c>
    </row>
    <row r="30" spans="1:7" ht="49.5" customHeight="1" x14ac:dyDescent="0.25">
      <c r="A30" s="71" t="s">
        <v>171</v>
      </c>
      <c r="B30" s="65">
        <v>1</v>
      </c>
      <c r="C30" s="65" t="s">
        <v>30</v>
      </c>
      <c r="D30" s="88">
        <v>5000000</v>
      </c>
      <c r="E30" s="15">
        <v>1</v>
      </c>
      <c r="F30" s="66">
        <v>1</v>
      </c>
      <c r="G30" s="16">
        <f>+D30*E30*F30*B30</f>
        <v>5000000</v>
      </c>
    </row>
    <row r="31" spans="1:7" ht="33" customHeight="1" x14ac:dyDescent="0.25">
      <c r="A31" s="71" t="s">
        <v>142</v>
      </c>
      <c r="B31" s="65">
        <v>1</v>
      </c>
      <c r="C31" s="65" t="s">
        <v>30</v>
      </c>
      <c r="D31" s="88">
        <v>4000000</v>
      </c>
      <c r="E31" s="15">
        <v>1</v>
      </c>
      <c r="F31" s="66">
        <v>1</v>
      </c>
      <c r="G31" s="16">
        <f t="shared" si="2"/>
        <v>4000000</v>
      </c>
    </row>
    <row r="32" spans="1:7" x14ac:dyDescent="0.25">
      <c r="A32" s="71" t="s">
        <v>141</v>
      </c>
      <c r="B32" s="65">
        <v>1</v>
      </c>
      <c r="C32" s="65" t="s">
        <v>98</v>
      </c>
      <c r="D32" s="88">
        <v>2011339.6</v>
      </c>
      <c r="E32" s="15">
        <v>1</v>
      </c>
      <c r="F32" s="66">
        <v>1</v>
      </c>
      <c r="G32" s="16">
        <f t="shared" ref="G32" si="4">+D32*E32*F32*B32</f>
        <v>2011339.6</v>
      </c>
    </row>
    <row r="33" spans="1:9" ht="30" x14ac:dyDescent="0.25">
      <c r="A33" s="71" t="s">
        <v>136</v>
      </c>
      <c r="B33" s="65">
        <v>1</v>
      </c>
      <c r="C33" s="65" t="s">
        <v>98</v>
      </c>
      <c r="D33" s="88">
        <v>5331599</v>
      </c>
      <c r="E33" s="15">
        <v>1</v>
      </c>
      <c r="F33" s="66">
        <v>1</v>
      </c>
      <c r="G33" s="16">
        <f t="shared" ref="G33" si="5">+D33*E33*F33*B33</f>
        <v>5331599</v>
      </c>
    </row>
    <row r="34" spans="1:9" x14ac:dyDescent="0.25">
      <c r="A34" s="71" t="s">
        <v>33</v>
      </c>
      <c r="B34" s="65">
        <v>1</v>
      </c>
      <c r="C34" s="68" t="s">
        <v>30</v>
      </c>
      <c r="D34" s="88">
        <v>785000</v>
      </c>
      <c r="E34" s="15">
        <v>1</v>
      </c>
      <c r="F34" s="66">
        <v>1</v>
      </c>
      <c r="G34" s="16">
        <f t="shared" si="2"/>
        <v>785000</v>
      </c>
    </row>
    <row r="35" spans="1:9" x14ac:dyDescent="0.25">
      <c r="A35" s="103" t="s">
        <v>34</v>
      </c>
      <c r="B35" s="104"/>
      <c r="C35" s="104"/>
      <c r="D35" s="104"/>
      <c r="E35" s="104"/>
      <c r="F35" s="105"/>
      <c r="G35" s="19">
        <f>SUM(G28:G34)</f>
        <v>26377938.600000001</v>
      </c>
    </row>
    <row r="36" spans="1:9" x14ac:dyDescent="0.25">
      <c r="A36" s="187"/>
      <c r="B36" s="136"/>
      <c r="C36" s="136"/>
      <c r="D36" s="136"/>
      <c r="E36" s="136"/>
      <c r="F36" s="136"/>
      <c r="G36" s="137"/>
    </row>
    <row r="37" spans="1:9" x14ac:dyDescent="0.25">
      <c r="A37" s="186" t="s">
        <v>35</v>
      </c>
      <c r="B37" s="94"/>
      <c r="C37" s="94"/>
      <c r="D37" s="94"/>
      <c r="E37" s="94"/>
      <c r="F37" s="95"/>
      <c r="G37" s="21">
        <f>+G35+G24</f>
        <v>97478991.599999994</v>
      </c>
    </row>
    <row r="38" spans="1:9" x14ac:dyDescent="0.25">
      <c r="A38" s="186" t="s">
        <v>36</v>
      </c>
      <c r="B38" s="94"/>
      <c r="C38" s="94"/>
      <c r="D38" s="94"/>
      <c r="E38" s="94"/>
      <c r="F38" s="95"/>
      <c r="G38" s="21">
        <f>ROUND(0.19*G37,0)</f>
        <v>18521008</v>
      </c>
    </row>
    <row r="39" spans="1:9" ht="15.75" thickBot="1" x14ac:dyDescent="0.3">
      <c r="A39" s="188" t="s">
        <v>37</v>
      </c>
      <c r="B39" s="96"/>
      <c r="C39" s="96"/>
      <c r="D39" s="96"/>
      <c r="E39" s="96"/>
      <c r="F39" s="97"/>
      <c r="G39" s="22">
        <f>+ROUND(G37+G38,0)</f>
        <v>116000000</v>
      </c>
      <c r="I39" s="128">
        <v>169117445</v>
      </c>
    </row>
    <row r="40" spans="1:9" x14ac:dyDescent="0.25">
      <c r="A40" s="130"/>
      <c r="B40" s="131"/>
      <c r="C40" s="131"/>
      <c r="D40" s="131"/>
      <c r="E40" s="131"/>
      <c r="F40" s="131"/>
      <c r="G40" s="132"/>
    </row>
    <row r="42" spans="1:9" x14ac:dyDescent="0.25">
      <c r="A42" s="126"/>
    </row>
    <row r="44" spans="1:9" x14ac:dyDescent="0.25">
      <c r="A44" s="127"/>
    </row>
    <row r="45" spans="1:9" x14ac:dyDescent="0.25">
      <c r="A45" s="127"/>
    </row>
    <row r="47" spans="1:9" x14ac:dyDescent="0.25">
      <c r="A47" s="125"/>
    </row>
  </sheetData>
  <mergeCells count="2">
    <mergeCell ref="A1:G1"/>
    <mergeCell ref="A2:G2"/>
  </mergeCells>
  <printOptions horizontalCentered="1"/>
  <pageMargins left="0.70866141732283472" right="0.70866141732283472" top="0.39370078740157483" bottom="0.43307086614173229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35372-99A6-407D-B4CC-12098B49A708}">
  <sheetPr>
    <tabColor rgb="FF00B050"/>
    <pageSetUpPr fitToPage="1"/>
  </sheetPr>
  <dimension ref="A1:I47"/>
  <sheetViews>
    <sheetView view="pageBreakPreview" zoomScaleNormal="100" zoomScaleSheetLayoutView="100" workbookViewId="0">
      <selection activeCell="A7" sqref="A7"/>
    </sheetView>
  </sheetViews>
  <sheetFormatPr baseColWidth="10" defaultColWidth="11.5703125" defaultRowHeight="15" x14ac:dyDescent="0.25"/>
  <cols>
    <col min="1" max="1" width="41.28515625" customWidth="1"/>
    <col min="4" max="4" width="13.28515625" customWidth="1"/>
    <col min="7" max="7" width="17.85546875" customWidth="1"/>
    <col min="9" max="9" width="15.140625" bestFit="1" customWidth="1"/>
  </cols>
  <sheetData>
    <row r="1" spans="1:7" ht="58.5" customHeight="1" thickBot="1" x14ac:dyDescent="0.3">
      <c r="A1" s="168" t="s">
        <v>170</v>
      </c>
      <c r="B1" s="169"/>
      <c r="C1" s="169"/>
      <c r="D1" s="169"/>
      <c r="E1" s="169"/>
      <c r="F1" s="169"/>
      <c r="G1" s="170"/>
    </row>
    <row r="2" spans="1:7" ht="22.5" customHeight="1" thickBot="1" x14ac:dyDescent="0.3">
      <c r="A2" s="171" t="s">
        <v>176</v>
      </c>
      <c r="B2" s="172"/>
      <c r="C2" s="172"/>
      <c r="D2" s="172"/>
      <c r="E2" s="172"/>
      <c r="F2" s="172"/>
      <c r="G2" s="173"/>
    </row>
    <row r="3" spans="1:7" ht="15.75" thickBot="1" x14ac:dyDescent="0.3">
      <c r="A3" s="138"/>
      <c r="B3" s="139"/>
      <c r="C3" s="139"/>
      <c r="D3" s="140"/>
      <c r="E3" s="141"/>
      <c r="F3" s="139"/>
      <c r="G3" s="142"/>
    </row>
    <row r="4" spans="1:7" ht="51.75" thickBot="1" x14ac:dyDescent="0.3">
      <c r="A4" s="79" t="s">
        <v>2</v>
      </c>
      <c r="B4" s="80" t="s">
        <v>3</v>
      </c>
      <c r="C4" s="80" t="s">
        <v>4</v>
      </c>
      <c r="D4" s="81" t="s">
        <v>5</v>
      </c>
      <c r="E4" s="82" t="s">
        <v>6</v>
      </c>
      <c r="F4" s="83" t="s">
        <v>7</v>
      </c>
      <c r="G4" s="84" t="s">
        <v>8</v>
      </c>
    </row>
    <row r="5" spans="1:7" ht="15.75" thickBot="1" x14ac:dyDescent="0.3">
      <c r="A5" s="6"/>
      <c r="B5" s="7"/>
      <c r="C5" s="7"/>
      <c r="D5" s="8"/>
      <c r="E5" s="9"/>
      <c r="F5" s="10"/>
      <c r="G5" s="11"/>
    </row>
    <row r="6" spans="1:7" x14ac:dyDescent="0.25">
      <c r="A6" s="157" t="s">
        <v>9</v>
      </c>
      <c r="B6" s="158"/>
      <c r="C6" s="158"/>
      <c r="D6" s="158"/>
      <c r="E6" s="158"/>
      <c r="F6" s="158"/>
      <c r="G6" s="159"/>
    </row>
    <row r="7" spans="1:7" x14ac:dyDescent="0.25">
      <c r="A7" s="165" t="s">
        <v>174</v>
      </c>
      <c r="B7" s="160"/>
      <c r="C7" s="160"/>
      <c r="D7" s="161"/>
      <c r="E7" s="162"/>
      <c r="F7" s="163"/>
      <c r="G7" s="164"/>
    </row>
    <row r="8" spans="1:7" x14ac:dyDescent="0.25">
      <c r="A8" s="63" t="s">
        <v>11</v>
      </c>
      <c r="B8" s="65"/>
      <c r="C8" s="65"/>
      <c r="D8" s="88"/>
      <c r="E8" s="133"/>
      <c r="F8" s="66"/>
      <c r="G8" s="16">
        <f>+D8*E8*F8*B8</f>
        <v>0</v>
      </c>
    </row>
    <row r="9" spans="1:7" x14ac:dyDescent="0.25">
      <c r="A9" s="64" t="s">
        <v>131</v>
      </c>
      <c r="B9" s="65"/>
      <c r="C9" s="65"/>
      <c r="D9" s="88"/>
      <c r="E9" s="133"/>
      <c r="F9" s="66"/>
      <c r="G9" s="16">
        <f t="shared" ref="G9:G14" si="0">+D9*E9*F9*B9</f>
        <v>0</v>
      </c>
    </row>
    <row r="10" spans="1:7" x14ac:dyDescent="0.25">
      <c r="A10" s="64" t="s">
        <v>14</v>
      </c>
      <c r="B10" s="65"/>
      <c r="C10" s="65"/>
      <c r="D10" s="88"/>
      <c r="E10" s="133"/>
      <c r="F10" s="66"/>
      <c r="G10" s="16">
        <f t="shared" si="0"/>
        <v>0</v>
      </c>
    </row>
    <row r="11" spans="1:7" x14ac:dyDescent="0.25">
      <c r="A11" s="64" t="s">
        <v>15</v>
      </c>
      <c r="B11" s="65"/>
      <c r="C11" s="67"/>
      <c r="D11" s="88"/>
      <c r="E11" s="133"/>
      <c r="F11" s="66"/>
      <c r="G11" s="16">
        <f t="shared" si="0"/>
        <v>0</v>
      </c>
    </row>
    <row r="12" spans="1:7" x14ac:dyDescent="0.25">
      <c r="A12" s="64" t="s">
        <v>172</v>
      </c>
      <c r="B12" s="65"/>
      <c r="C12" s="67"/>
      <c r="D12" s="88"/>
      <c r="E12" s="133"/>
      <c r="F12" s="66"/>
      <c r="G12" s="16">
        <f t="shared" si="0"/>
        <v>0</v>
      </c>
    </row>
    <row r="13" spans="1:7" x14ac:dyDescent="0.25">
      <c r="A13" s="64" t="s">
        <v>114</v>
      </c>
      <c r="B13" s="65"/>
      <c r="C13" s="67"/>
      <c r="D13" s="88"/>
      <c r="E13" s="133"/>
      <c r="F13" s="66"/>
      <c r="G13" s="16">
        <f t="shared" si="0"/>
        <v>0</v>
      </c>
    </row>
    <row r="14" spans="1:7" x14ac:dyDescent="0.25">
      <c r="A14" s="64" t="s">
        <v>115</v>
      </c>
      <c r="B14" s="65"/>
      <c r="C14" s="67"/>
      <c r="D14" s="88"/>
      <c r="E14" s="133"/>
      <c r="F14" s="66"/>
      <c r="G14" s="16">
        <f t="shared" si="0"/>
        <v>0</v>
      </c>
    </row>
    <row r="15" spans="1:7" x14ac:dyDescent="0.25">
      <c r="A15" s="63" t="s">
        <v>19</v>
      </c>
      <c r="B15" s="65"/>
      <c r="C15" s="65"/>
      <c r="D15" s="88"/>
      <c r="E15" s="133"/>
      <c r="F15" s="66"/>
      <c r="G15" s="16">
        <f>+D15*E15*F15*B15</f>
        <v>0</v>
      </c>
    </row>
    <row r="16" spans="1:7" x14ac:dyDescent="0.25">
      <c r="A16" s="63" t="s">
        <v>173</v>
      </c>
      <c r="B16" s="65"/>
      <c r="C16" s="65"/>
      <c r="D16" s="88"/>
      <c r="E16" s="133"/>
      <c r="F16" s="66"/>
      <c r="G16" s="16">
        <f>+D16*E16*F16*B16</f>
        <v>0</v>
      </c>
    </row>
    <row r="17" spans="1:7" ht="30" x14ac:dyDescent="0.25">
      <c r="A17" s="63" t="s">
        <v>117</v>
      </c>
      <c r="B17" s="65"/>
      <c r="C17" s="67"/>
      <c r="D17" s="88"/>
      <c r="E17" s="133"/>
      <c r="F17" s="66"/>
      <c r="G17" s="16">
        <f t="shared" ref="G17" si="1">+D17*E17*F17*B17</f>
        <v>0</v>
      </c>
    </row>
    <row r="18" spans="1:7" x14ac:dyDescent="0.25">
      <c r="A18" s="61"/>
      <c r="B18" s="57"/>
      <c r="C18" s="62"/>
      <c r="D18" s="89"/>
      <c r="E18" s="134"/>
      <c r="F18" s="59"/>
      <c r="G18" s="60"/>
    </row>
    <row r="19" spans="1:7" x14ac:dyDescent="0.25">
      <c r="A19" s="12" t="s">
        <v>20</v>
      </c>
      <c r="B19" s="57"/>
      <c r="C19" s="57"/>
      <c r="D19" s="89"/>
      <c r="E19" s="134"/>
      <c r="F19" s="59"/>
      <c r="G19" s="60"/>
    </row>
    <row r="20" spans="1:7" x14ac:dyDescent="0.25">
      <c r="A20" s="64" t="s">
        <v>21</v>
      </c>
      <c r="B20" s="65"/>
      <c r="C20" s="65"/>
      <c r="D20" s="88"/>
      <c r="E20" s="133"/>
      <c r="F20" s="66"/>
      <c r="G20" s="16">
        <f>+D20*E20*F20*B20</f>
        <v>0</v>
      </c>
    </row>
    <row r="21" spans="1:7" x14ac:dyDescent="0.25">
      <c r="A21" s="18" t="s">
        <v>22</v>
      </c>
      <c r="B21" s="68"/>
      <c r="C21" s="65"/>
      <c r="D21" s="88"/>
      <c r="E21" s="133"/>
      <c r="F21" s="66"/>
      <c r="G21" s="16">
        <f>+D21*E21*F21*B21</f>
        <v>0</v>
      </c>
    </row>
    <row r="22" spans="1:7" x14ac:dyDescent="0.25">
      <c r="A22" s="114" t="s">
        <v>24</v>
      </c>
      <c r="B22" s="94"/>
      <c r="C22" s="94"/>
      <c r="D22" s="94"/>
      <c r="E22" s="94"/>
      <c r="F22" s="95"/>
      <c r="G22" s="21">
        <f>SUM(G8:G21)</f>
        <v>0</v>
      </c>
    </row>
    <row r="23" spans="1:7" x14ac:dyDescent="0.25">
      <c r="A23" s="114" t="s">
        <v>49</v>
      </c>
      <c r="B23" s="98"/>
      <c r="C23" s="98"/>
      <c r="D23" s="98"/>
      <c r="E23" s="98"/>
      <c r="F23" s="99"/>
      <c r="G23" s="156"/>
    </row>
    <row r="24" spans="1:7" x14ac:dyDescent="0.25">
      <c r="A24" s="114" t="s">
        <v>26</v>
      </c>
      <c r="B24" s="94"/>
      <c r="C24" s="94"/>
      <c r="D24" s="94"/>
      <c r="E24" s="94"/>
      <c r="F24" s="95"/>
      <c r="G24" s="21">
        <f>+ROUND(G22*G23,0)</f>
        <v>0</v>
      </c>
    </row>
    <row r="25" spans="1:7" x14ac:dyDescent="0.25">
      <c r="A25" s="72"/>
      <c r="B25" s="73"/>
      <c r="C25" s="73"/>
      <c r="D25" s="74"/>
      <c r="E25" s="75"/>
      <c r="F25" s="76"/>
      <c r="G25" s="77"/>
    </row>
    <row r="26" spans="1:7" x14ac:dyDescent="0.25">
      <c r="A26" s="100" t="s">
        <v>27</v>
      </c>
      <c r="B26" s="101"/>
      <c r="C26" s="101"/>
      <c r="D26" s="101"/>
      <c r="E26" s="101"/>
      <c r="F26" s="101"/>
      <c r="G26" s="102"/>
    </row>
    <row r="27" spans="1:7" x14ac:dyDescent="0.25">
      <c r="A27" s="12" t="s">
        <v>175</v>
      </c>
      <c r="B27" s="65"/>
      <c r="C27" s="65"/>
      <c r="D27" s="14"/>
      <c r="E27" s="15"/>
      <c r="F27" s="69"/>
      <c r="G27" s="20"/>
    </row>
    <row r="28" spans="1:7" ht="33.75" customHeight="1" x14ac:dyDescent="0.25">
      <c r="A28" s="71" t="s">
        <v>29</v>
      </c>
      <c r="B28" s="65"/>
      <c r="C28" s="65"/>
      <c r="D28" s="88"/>
      <c r="E28" s="15"/>
      <c r="F28" s="66"/>
      <c r="G28" s="16">
        <f t="shared" ref="G28:G34" si="2">+D28*E28*F28*B28</f>
        <v>0</v>
      </c>
    </row>
    <row r="29" spans="1:7" x14ac:dyDescent="0.25">
      <c r="A29" s="71" t="s">
        <v>138</v>
      </c>
      <c r="B29" s="65"/>
      <c r="C29" s="65"/>
      <c r="D29" s="88"/>
      <c r="E29" s="15"/>
      <c r="F29" s="66"/>
      <c r="G29" s="16">
        <f t="shared" si="2"/>
        <v>0</v>
      </c>
    </row>
    <row r="30" spans="1:7" ht="49.5" customHeight="1" x14ac:dyDescent="0.25">
      <c r="A30" s="71" t="s">
        <v>171</v>
      </c>
      <c r="B30" s="65"/>
      <c r="C30" s="65"/>
      <c r="D30" s="88"/>
      <c r="E30" s="15"/>
      <c r="F30" s="66"/>
      <c r="G30" s="16">
        <f>+D30*E30*F30*B30</f>
        <v>0</v>
      </c>
    </row>
    <row r="31" spans="1:7" ht="33" customHeight="1" x14ac:dyDescent="0.25">
      <c r="A31" s="71" t="s">
        <v>142</v>
      </c>
      <c r="B31" s="65"/>
      <c r="C31" s="65"/>
      <c r="D31" s="88"/>
      <c r="E31" s="15"/>
      <c r="F31" s="66"/>
      <c r="G31" s="16">
        <f t="shared" si="2"/>
        <v>0</v>
      </c>
    </row>
    <row r="32" spans="1:7" x14ac:dyDescent="0.25">
      <c r="A32" s="71" t="s">
        <v>141</v>
      </c>
      <c r="B32" s="65"/>
      <c r="C32" s="65"/>
      <c r="D32" s="88"/>
      <c r="E32" s="15"/>
      <c r="F32" s="66"/>
      <c r="G32" s="16">
        <f t="shared" si="2"/>
        <v>0</v>
      </c>
    </row>
    <row r="33" spans="1:9" ht="30" x14ac:dyDescent="0.25">
      <c r="A33" s="71" t="s">
        <v>136</v>
      </c>
      <c r="B33" s="65"/>
      <c r="C33" s="65"/>
      <c r="D33" s="88"/>
      <c r="E33" s="15"/>
      <c r="F33" s="66"/>
      <c r="G33" s="16">
        <f t="shared" si="2"/>
        <v>0</v>
      </c>
    </row>
    <row r="34" spans="1:9" x14ac:dyDescent="0.25">
      <c r="A34" s="71" t="s">
        <v>33</v>
      </c>
      <c r="B34" s="65"/>
      <c r="C34" s="68"/>
      <c r="D34" s="88"/>
      <c r="E34" s="15"/>
      <c r="F34" s="66"/>
      <c r="G34" s="16">
        <f t="shared" si="2"/>
        <v>0</v>
      </c>
    </row>
    <row r="35" spans="1:9" x14ac:dyDescent="0.25">
      <c r="A35" s="103" t="s">
        <v>34</v>
      </c>
      <c r="B35" s="104"/>
      <c r="C35" s="104"/>
      <c r="D35" s="104"/>
      <c r="E35" s="104"/>
      <c r="F35" s="105"/>
      <c r="G35" s="19">
        <f>SUM(G28:G34)</f>
        <v>0</v>
      </c>
    </row>
    <row r="36" spans="1:9" x14ac:dyDescent="0.25">
      <c r="A36" s="135"/>
      <c r="B36" s="136"/>
      <c r="C36" s="136"/>
      <c r="D36" s="136"/>
      <c r="E36" s="136"/>
      <c r="F36" s="136"/>
      <c r="G36" s="137"/>
    </row>
    <row r="37" spans="1:9" x14ac:dyDescent="0.25">
      <c r="A37" s="114" t="s">
        <v>35</v>
      </c>
      <c r="B37" s="94"/>
      <c r="C37" s="94"/>
      <c r="D37" s="94"/>
      <c r="E37" s="94"/>
      <c r="F37" s="95"/>
      <c r="G37" s="21">
        <f>+G35+G24</f>
        <v>0</v>
      </c>
    </row>
    <row r="38" spans="1:9" x14ac:dyDescent="0.25">
      <c r="A38" s="114" t="s">
        <v>36</v>
      </c>
      <c r="B38" s="94"/>
      <c r="C38" s="94"/>
      <c r="D38" s="94"/>
      <c r="E38" s="94"/>
      <c r="F38" s="95"/>
      <c r="G38" s="21">
        <f>ROUND(0.19*G37,0)</f>
        <v>0</v>
      </c>
    </row>
    <row r="39" spans="1:9" ht="15.75" thickBot="1" x14ac:dyDescent="0.3">
      <c r="A39" s="116" t="s">
        <v>37</v>
      </c>
      <c r="B39" s="96"/>
      <c r="C39" s="96"/>
      <c r="D39" s="96"/>
      <c r="E39" s="96"/>
      <c r="F39" s="97"/>
      <c r="G39" s="22">
        <f>+ROUND(G37+G38,0)</f>
        <v>0</v>
      </c>
      <c r="I39" s="128">
        <v>169117445</v>
      </c>
    </row>
    <row r="40" spans="1:9" x14ac:dyDescent="0.25">
      <c r="A40" s="130"/>
      <c r="B40" s="131"/>
      <c r="C40" s="131"/>
      <c r="D40" s="131"/>
      <c r="E40" s="131"/>
      <c r="F40" s="131"/>
      <c r="G40" s="132"/>
    </row>
    <row r="42" spans="1:9" x14ac:dyDescent="0.25">
      <c r="A42" s="126"/>
    </row>
    <row r="44" spans="1:9" x14ac:dyDescent="0.25">
      <c r="A44" s="127"/>
    </row>
    <row r="45" spans="1:9" x14ac:dyDescent="0.25">
      <c r="A45" s="127"/>
    </row>
    <row r="47" spans="1:9" x14ac:dyDescent="0.25">
      <c r="A47" s="125"/>
    </row>
  </sheetData>
  <mergeCells count="2">
    <mergeCell ref="A1:G1"/>
    <mergeCell ref="A2:G2"/>
  </mergeCells>
  <printOptions horizontalCentered="1"/>
  <pageMargins left="0.70866141732283472" right="0.70866141732283472" top="0.39370078740157483" bottom="0.43307086614173229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N59"/>
  <sheetViews>
    <sheetView tabSelected="1" view="pageBreakPreview" zoomScaleNormal="100" zoomScaleSheetLayoutView="100" workbookViewId="0">
      <selection activeCell="B16" sqref="B16:H16"/>
    </sheetView>
  </sheetViews>
  <sheetFormatPr baseColWidth="10" defaultColWidth="11.5703125" defaultRowHeight="15" outlineLevelCol="1" x14ac:dyDescent="0.25"/>
  <cols>
    <col min="1" max="1" width="6.85546875" customWidth="1"/>
    <col min="2" max="2" width="20.28515625" customWidth="1"/>
    <col min="3" max="3" width="12.28515625" customWidth="1"/>
    <col min="4" max="4" width="8.85546875" customWidth="1"/>
    <col min="5" max="5" width="9" customWidth="1"/>
    <col min="6" max="8" width="7.85546875" customWidth="1"/>
    <col min="10" max="10" width="17.28515625" hidden="1" customWidth="1" outlineLevel="1"/>
    <col min="11" max="11" width="11.42578125" collapsed="1"/>
  </cols>
  <sheetData>
    <row r="1" spans="1:12" ht="24" customHeight="1" x14ac:dyDescent="0.25">
      <c r="A1" s="174" t="s">
        <v>49</v>
      </c>
      <c r="B1" s="175"/>
      <c r="C1" s="175"/>
      <c r="D1" s="175"/>
      <c r="E1" s="175"/>
      <c r="F1" s="175"/>
      <c r="G1" s="175"/>
      <c r="H1" s="175"/>
      <c r="I1" s="175"/>
    </row>
    <row r="2" spans="1:12" ht="16.5" x14ac:dyDescent="0.3">
      <c r="A2" s="112"/>
      <c r="B2" s="113"/>
      <c r="C2" s="113"/>
      <c r="D2" s="113"/>
      <c r="E2" s="113"/>
      <c r="F2" s="113"/>
      <c r="G2" s="113"/>
      <c r="H2" s="113"/>
      <c r="I2" s="24"/>
    </row>
    <row r="3" spans="1:12" ht="15.75" x14ac:dyDescent="0.25">
      <c r="A3" s="25"/>
      <c r="B3" s="26"/>
      <c r="C3" s="143" t="s">
        <v>143</v>
      </c>
      <c r="D3" s="27"/>
      <c r="E3" s="27"/>
      <c r="F3" s="27"/>
      <c r="G3" s="27"/>
      <c r="H3" s="144"/>
      <c r="I3" s="28" t="s">
        <v>50</v>
      </c>
    </row>
    <row r="4" spans="1:12" ht="16.5" x14ac:dyDescent="0.3">
      <c r="A4" s="145" t="s">
        <v>51</v>
      </c>
      <c r="B4" s="183" t="s">
        <v>52</v>
      </c>
      <c r="C4" s="184"/>
      <c r="D4" s="184"/>
      <c r="E4" s="184"/>
      <c r="F4" s="184"/>
      <c r="G4" s="184"/>
      <c r="H4" s="184"/>
      <c r="I4" s="184"/>
    </row>
    <row r="5" spans="1:12" ht="15.75" x14ac:dyDescent="0.25">
      <c r="A5" s="25"/>
      <c r="B5" s="146"/>
      <c r="C5" s="147"/>
      <c r="D5" s="147"/>
      <c r="E5" s="147"/>
      <c r="F5" s="148"/>
      <c r="G5" s="147"/>
      <c r="H5" s="149"/>
      <c r="I5" s="150"/>
      <c r="J5" s="128">
        <f>'PRESUPUESTO OFICIAL'!$G$22</f>
        <v>31600000</v>
      </c>
    </row>
    <row r="6" spans="1:12" ht="16.5" x14ac:dyDescent="0.3">
      <c r="A6" s="151" t="s">
        <v>53</v>
      </c>
      <c r="B6" s="176" t="s">
        <v>54</v>
      </c>
      <c r="C6" s="177"/>
      <c r="D6" s="177"/>
      <c r="E6" s="177"/>
      <c r="F6" s="177"/>
      <c r="G6" s="177"/>
      <c r="H6" s="178"/>
      <c r="I6" s="29">
        <v>1</v>
      </c>
      <c r="J6" s="129">
        <f>$J$5*I6</f>
        <v>31600000</v>
      </c>
    </row>
    <row r="7" spans="1:12" ht="16.5" x14ac:dyDescent="0.3">
      <c r="A7" s="151" t="s">
        <v>55</v>
      </c>
      <c r="B7" s="176" t="s">
        <v>56</v>
      </c>
      <c r="C7" s="177"/>
      <c r="D7" s="177"/>
      <c r="E7" s="30">
        <v>1</v>
      </c>
      <c r="F7" s="31" t="s">
        <v>57</v>
      </c>
      <c r="G7" s="32"/>
      <c r="H7" s="33"/>
      <c r="I7" s="29">
        <f>1/12</f>
        <v>8.3333333333333329E-2</v>
      </c>
      <c r="J7" s="129">
        <f t="shared" ref="J7:J38" si="0">$J$5*I7</f>
        <v>2633333.333333333</v>
      </c>
    </row>
    <row r="8" spans="1:12" ht="16.5" x14ac:dyDescent="0.3">
      <c r="A8" s="151" t="s">
        <v>58</v>
      </c>
      <c r="B8" s="176" t="s">
        <v>59</v>
      </c>
      <c r="C8" s="177"/>
      <c r="D8" s="177"/>
      <c r="E8" s="30">
        <v>1</v>
      </c>
      <c r="F8" s="31" t="s">
        <v>57</v>
      </c>
      <c r="G8" s="32"/>
      <c r="H8" s="33"/>
      <c r="I8" s="29">
        <f>1/12</f>
        <v>8.3333333333333329E-2</v>
      </c>
      <c r="J8" s="129">
        <f t="shared" si="0"/>
        <v>2633333.333333333</v>
      </c>
    </row>
    <row r="9" spans="1:12" ht="16.5" x14ac:dyDescent="0.3">
      <c r="A9" s="151" t="s">
        <v>60</v>
      </c>
      <c r="B9" s="176" t="s">
        <v>61</v>
      </c>
      <c r="C9" s="177"/>
      <c r="D9" s="177"/>
      <c r="E9" s="30">
        <v>0.01</v>
      </c>
      <c r="F9" s="31" t="s">
        <v>62</v>
      </c>
      <c r="G9" s="32"/>
      <c r="H9" s="33"/>
      <c r="I9" s="29">
        <v>0.01</v>
      </c>
      <c r="J9" s="129">
        <f t="shared" si="0"/>
        <v>316000</v>
      </c>
    </row>
    <row r="10" spans="1:12" ht="16.5" x14ac:dyDescent="0.3">
      <c r="A10" s="151" t="s">
        <v>63</v>
      </c>
      <c r="B10" s="176" t="s">
        <v>64</v>
      </c>
      <c r="C10" s="177"/>
      <c r="D10" s="177"/>
      <c r="E10" s="177"/>
      <c r="F10" s="177"/>
      <c r="G10" s="177"/>
      <c r="H10" s="178"/>
      <c r="I10" s="29">
        <f>+I8/2</f>
        <v>4.1666666666666664E-2</v>
      </c>
      <c r="J10" s="129">
        <f t="shared" si="0"/>
        <v>1316666.6666666665</v>
      </c>
    </row>
    <row r="11" spans="1:12" ht="16.5" x14ac:dyDescent="0.3">
      <c r="A11" s="151" t="s">
        <v>65</v>
      </c>
      <c r="B11" s="176" t="s">
        <v>66</v>
      </c>
      <c r="C11" s="177"/>
      <c r="D11" s="177"/>
      <c r="E11" s="177"/>
      <c r="F11" s="177"/>
      <c r="G11" s="177"/>
      <c r="H11" s="178"/>
      <c r="I11" s="29">
        <v>0.28499999999999998</v>
      </c>
      <c r="J11" s="129">
        <f t="shared" si="0"/>
        <v>9006000</v>
      </c>
    </row>
    <row r="12" spans="1:12" ht="16.5" x14ac:dyDescent="0.3">
      <c r="A12" s="151" t="s">
        <v>67</v>
      </c>
      <c r="B12" s="176" t="s">
        <v>68</v>
      </c>
      <c r="C12" s="177"/>
      <c r="D12" s="177"/>
      <c r="E12" s="177"/>
      <c r="F12" s="177"/>
      <c r="G12" s="177"/>
      <c r="H12" s="178"/>
      <c r="I12" s="29">
        <v>0.04</v>
      </c>
      <c r="J12" s="129">
        <f t="shared" si="0"/>
        <v>1264000</v>
      </c>
    </row>
    <row r="13" spans="1:12" ht="16.5" x14ac:dyDescent="0.3">
      <c r="A13" s="151" t="s">
        <v>69</v>
      </c>
      <c r="B13" s="176" t="s">
        <v>70</v>
      </c>
      <c r="C13" s="177"/>
      <c r="D13" s="177"/>
      <c r="E13" s="177"/>
      <c r="F13" s="177"/>
      <c r="G13" s="177"/>
      <c r="H13" s="178"/>
      <c r="I13" s="29">
        <v>2.5000000000000001E-2</v>
      </c>
      <c r="J13" s="129">
        <f t="shared" si="0"/>
        <v>790000</v>
      </c>
    </row>
    <row r="14" spans="1:12" ht="16.5" x14ac:dyDescent="0.3">
      <c r="A14" s="151" t="s">
        <v>71</v>
      </c>
      <c r="B14" s="176" t="s">
        <v>72</v>
      </c>
      <c r="C14" s="177"/>
      <c r="D14" s="177"/>
      <c r="E14" s="177"/>
      <c r="F14" s="177"/>
      <c r="G14" s="177"/>
      <c r="H14" s="178"/>
      <c r="I14" s="29">
        <v>0.02</v>
      </c>
      <c r="J14" s="129">
        <f t="shared" si="0"/>
        <v>632000</v>
      </c>
    </row>
    <row r="15" spans="1:12" ht="16.5" x14ac:dyDescent="0.3">
      <c r="A15" s="151" t="s">
        <v>73</v>
      </c>
      <c r="B15" s="176" t="s">
        <v>74</v>
      </c>
      <c r="C15" s="177"/>
      <c r="D15" s="177"/>
      <c r="E15" s="177"/>
      <c r="F15" s="177"/>
      <c r="G15" s="177"/>
      <c r="H15" s="178"/>
      <c r="I15" s="29">
        <v>0.03</v>
      </c>
      <c r="J15" s="129">
        <f t="shared" si="0"/>
        <v>948000</v>
      </c>
      <c r="L15" s="34"/>
    </row>
    <row r="16" spans="1:12" ht="16.5" x14ac:dyDescent="0.3">
      <c r="A16" s="151" t="s">
        <v>75</v>
      </c>
      <c r="B16" s="176" t="s">
        <v>76</v>
      </c>
      <c r="C16" s="177"/>
      <c r="D16" s="177"/>
      <c r="E16" s="177"/>
      <c r="F16" s="177"/>
      <c r="G16" s="177"/>
      <c r="H16" s="178"/>
      <c r="I16" s="29">
        <v>0.01</v>
      </c>
      <c r="J16" s="129">
        <f t="shared" si="0"/>
        <v>316000</v>
      </c>
    </row>
    <row r="17" spans="1:14" ht="16.5" x14ac:dyDescent="0.3">
      <c r="A17" s="151" t="s">
        <v>77</v>
      </c>
      <c r="B17" s="176" t="s">
        <v>78</v>
      </c>
      <c r="C17" s="177"/>
      <c r="D17" s="177"/>
      <c r="E17" s="177"/>
      <c r="F17" s="177"/>
      <c r="G17" s="177"/>
      <c r="H17" s="178"/>
      <c r="I17" s="29">
        <v>0.04</v>
      </c>
      <c r="J17" s="129">
        <f t="shared" si="0"/>
        <v>1264000</v>
      </c>
      <c r="K17" s="36"/>
    </row>
    <row r="18" spans="1:14" ht="16.5" x14ac:dyDescent="0.3">
      <c r="A18" s="25"/>
      <c r="B18" s="26"/>
      <c r="C18" s="32"/>
      <c r="D18" s="32"/>
      <c r="E18" s="32"/>
      <c r="F18" s="179" t="s">
        <v>79</v>
      </c>
      <c r="G18" s="177"/>
      <c r="H18" s="178"/>
      <c r="I18" s="35">
        <f>SUM(I6:I17)</f>
        <v>1.6683333333333332</v>
      </c>
      <c r="J18" s="129">
        <f t="shared" si="0"/>
        <v>52719333.333333328</v>
      </c>
    </row>
    <row r="19" spans="1:14" ht="15.75" x14ac:dyDescent="0.25">
      <c r="A19" s="37"/>
      <c r="B19" s="32"/>
      <c r="C19" s="32"/>
      <c r="D19" s="32"/>
      <c r="E19" s="32"/>
      <c r="F19" s="38"/>
      <c r="G19" s="32"/>
      <c r="H19" s="30"/>
      <c r="I19" s="33"/>
      <c r="J19" s="129">
        <f t="shared" si="0"/>
        <v>0</v>
      </c>
    </row>
    <row r="20" spans="1:14" ht="16.5" x14ac:dyDescent="0.3">
      <c r="A20" s="145" t="s">
        <v>80</v>
      </c>
      <c r="B20" s="180" t="s">
        <v>81</v>
      </c>
      <c r="C20" s="177"/>
      <c r="D20" s="177"/>
      <c r="E20" s="177"/>
      <c r="F20" s="177"/>
      <c r="G20" s="177"/>
      <c r="H20" s="177"/>
      <c r="I20" s="177"/>
      <c r="J20" s="129">
        <f t="shared" si="0"/>
        <v>0</v>
      </c>
    </row>
    <row r="21" spans="1:14" ht="15.75" x14ac:dyDescent="0.25">
      <c r="A21" s="25"/>
      <c r="B21" s="26"/>
      <c r="C21" s="32"/>
      <c r="D21" s="32"/>
      <c r="E21" s="32"/>
      <c r="F21" s="38"/>
      <c r="G21" s="32"/>
      <c r="H21" s="30"/>
      <c r="I21" s="33"/>
      <c r="J21" s="129">
        <f t="shared" si="0"/>
        <v>0</v>
      </c>
    </row>
    <row r="22" spans="1:14" ht="16.5" x14ac:dyDescent="0.3">
      <c r="A22" s="151" t="s">
        <v>82</v>
      </c>
      <c r="B22" s="176" t="s">
        <v>83</v>
      </c>
      <c r="C22" s="177"/>
      <c r="D22" s="177"/>
      <c r="E22" s="177"/>
      <c r="F22" s="177"/>
      <c r="G22" s="177"/>
      <c r="H22" s="178"/>
      <c r="I22" s="29">
        <v>0</v>
      </c>
      <c r="J22" s="129">
        <f t="shared" si="0"/>
        <v>0</v>
      </c>
    </row>
    <row r="23" spans="1:14" ht="16.5" x14ac:dyDescent="0.3">
      <c r="A23" s="151" t="s">
        <v>144</v>
      </c>
      <c r="B23" s="176" t="s">
        <v>145</v>
      </c>
      <c r="C23" s="177"/>
      <c r="D23" s="177"/>
      <c r="E23" s="177"/>
      <c r="F23" s="177"/>
      <c r="G23" s="177"/>
      <c r="H23" s="178"/>
      <c r="I23" s="29">
        <v>0</v>
      </c>
      <c r="J23" s="129">
        <f t="shared" si="0"/>
        <v>0</v>
      </c>
    </row>
    <row r="24" spans="1:14" ht="16.5" x14ac:dyDescent="0.3">
      <c r="A24" s="151" t="s">
        <v>84</v>
      </c>
      <c r="B24" s="176" t="s">
        <v>85</v>
      </c>
      <c r="C24" s="177"/>
      <c r="D24" s="177"/>
      <c r="E24" s="177"/>
      <c r="F24" s="177"/>
      <c r="G24" s="177"/>
      <c r="H24" s="178"/>
      <c r="I24" s="29">
        <v>0</v>
      </c>
      <c r="J24" s="129">
        <f t="shared" si="0"/>
        <v>0</v>
      </c>
    </row>
    <row r="25" spans="1:14" ht="16.5" x14ac:dyDescent="0.3">
      <c r="A25" s="25"/>
      <c r="B25" s="26"/>
      <c r="C25" s="32"/>
      <c r="D25" s="32"/>
      <c r="E25" s="32"/>
      <c r="F25" s="179" t="s">
        <v>79</v>
      </c>
      <c r="G25" s="177"/>
      <c r="H25" s="178"/>
      <c r="I25" s="35">
        <f>SUM(I22:I24)</f>
        <v>0</v>
      </c>
      <c r="J25" s="129">
        <f t="shared" si="0"/>
        <v>0</v>
      </c>
      <c r="M25" s="39"/>
      <c r="N25" s="39"/>
    </row>
    <row r="26" spans="1:14" ht="15.75" x14ac:dyDescent="0.25">
      <c r="A26" s="37"/>
      <c r="B26" s="32"/>
      <c r="C26" s="32"/>
      <c r="D26" s="32"/>
      <c r="E26" s="32"/>
      <c r="F26" s="38"/>
      <c r="G26" s="32"/>
      <c r="H26" s="30"/>
      <c r="I26" s="33"/>
      <c r="J26" s="129">
        <f t="shared" si="0"/>
        <v>0</v>
      </c>
    </row>
    <row r="27" spans="1:14" ht="16.5" x14ac:dyDescent="0.3">
      <c r="A27" s="145" t="s">
        <v>86</v>
      </c>
      <c r="B27" s="180" t="s">
        <v>87</v>
      </c>
      <c r="C27" s="177"/>
      <c r="D27" s="177"/>
      <c r="E27" s="177"/>
      <c r="F27" s="177"/>
      <c r="G27" s="177"/>
      <c r="H27" s="177"/>
      <c r="I27" s="177"/>
      <c r="J27" s="129">
        <f t="shared" si="0"/>
        <v>0</v>
      </c>
    </row>
    <row r="28" spans="1:14" ht="16.5" x14ac:dyDescent="0.3">
      <c r="A28" s="151" t="s">
        <v>88</v>
      </c>
      <c r="B28" s="176" t="s">
        <v>146</v>
      </c>
      <c r="C28" s="177"/>
      <c r="D28" s="177"/>
      <c r="E28" s="177"/>
      <c r="F28" s="177"/>
      <c r="G28" s="177"/>
      <c r="H28" s="178"/>
      <c r="I28" s="29">
        <v>0</v>
      </c>
      <c r="J28" s="129">
        <f t="shared" si="0"/>
        <v>0</v>
      </c>
    </row>
    <row r="29" spans="1:14" ht="16.5" x14ac:dyDescent="0.3">
      <c r="A29" s="151" t="s">
        <v>84</v>
      </c>
      <c r="B29" s="176" t="s">
        <v>147</v>
      </c>
      <c r="C29" s="177"/>
      <c r="D29" s="177"/>
      <c r="E29" s="177"/>
      <c r="F29" s="177"/>
      <c r="G29" s="177"/>
      <c r="H29" s="178"/>
      <c r="I29" s="29">
        <v>0.15</v>
      </c>
      <c r="J29" s="129">
        <f t="shared" si="0"/>
        <v>4740000</v>
      </c>
    </row>
    <row r="30" spans="1:14" ht="16.5" x14ac:dyDescent="0.3">
      <c r="A30" s="151" t="s">
        <v>89</v>
      </c>
      <c r="B30" s="176" t="s">
        <v>148</v>
      </c>
      <c r="C30" s="177"/>
      <c r="D30" s="177"/>
      <c r="E30" s="177"/>
      <c r="F30" s="177"/>
      <c r="G30" s="177"/>
      <c r="H30" s="178"/>
      <c r="I30" s="29">
        <v>0.02</v>
      </c>
      <c r="J30" s="129">
        <f t="shared" si="0"/>
        <v>632000</v>
      </c>
    </row>
    <row r="31" spans="1:14" ht="16.5" x14ac:dyDescent="0.3">
      <c r="A31" s="151" t="s">
        <v>149</v>
      </c>
      <c r="B31" s="176" t="s">
        <v>150</v>
      </c>
      <c r="C31" s="177"/>
      <c r="D31" s="177"/>
      <c r="E31" s="177"/>
      <c r="F31" s="177"/>
      <c r="G31" s="177"/>
      <c r="H31" s="178"/>
      <c r="I31" s="29">
        <v>0</v>
      </c>
      <c r="J31" s="129">
        <f t="shared" si="0"/>
        <v>0</v>
      </c>
    </row>
    <row r="32" spans="1:14" ht="16.5" x14ac:dyDescent="0.3">
      <c r="A32" s="151" t="s">
        <v>151</v>
      </c>
      <c r="B32" s="176" t="s">
        <v>152</v>
      </c>
      <c r="C32" s="177"/>
      <c r="D32" s="177"/>
      <c r="E32" s="177"/>
      <c r="F32" s="177"/>
      <c r="G32" s="177"/>
      <c r="H32" s="178"/>
      <c r="I32" s="29">
        <v>0</v>
      </c>
      <c r="J32" s="129">
        <f t="shared" si="0"/>
        <v>0</v>
      </c>
    </row>
    <row r="33" spans="1:10" ht="16.5" x14ac:dyDescent="0.3">
      <c r="A33" s="151" t="s">
        <v>153</v>
      </c>
      <c r="B33" s="176" t="s">
        <v>154</v>
      </c>
      <c r="C33" s="177"/>
      <c r="D33" s="177"/>
      <c r="E33" s="177"/>
      <c r="F33" s="177"/>
      <c r="G33" s="177"/>
      <c r="H33" s="178"/>
      <c r="I33" s="29">
        <v>0</v>
      </c>
      <c r="J33" s="129">
        <f t="shared" si="0"/>
        <v>0</v>
      </c>
    </row>
    <row r="34" spans="1:10" ht="16.5" x14ac:dyDescent="0.3">
      <c r="A34" s="151" t="s">
        <v>155</v>
      </c>
      <c r="B34" s="176" t="s">
        <v>156</v>
      </c>
      <c r="C34" s="177"/>
      <c r="D34" s="177"/>
      <c r="E34" s="177"/>
      <c r="F34" s="177"/>
      <c r="G34" s="177"/>
      <c r="H34" s="178"/>
      <c r="I34" s="29">
        <v>0</v>
      </c>
      <c r="J34" s="129">
        <f t="shared" si="0"/>
        <v>0</v>
      </c>
    </row>
    <row r="35" spans="1:10" ht="16.5" x14ac:dyDescent="0.3">
      <c r="A35" s="151" t="s">
        <v>157</v>
      </c>
      <c r="B35" s="176" t="s">
        <v>158</v>
      </c>
      <c r="C35" s="177"/>
      <c r="D35" s="177"/>
      <c r="E35" s="177"/>
      <c r="F35" s="177"/>
      <c r="G35" s="177"/>
      <c r="H35" s="178"/>
      <c r="I35" s="29">
        <v>0.01</v>
      </c>
      <c r="J35" s="129">
        <f t="shared" si="0"/>
        <v>316000</v>
      </c>
    </row>
    <row r="36" spans="1:10" ht="16.5" x14ac:dyDescent="0.3">
      <c r="A36" s="151" t="s">
        <v>159</v>
      </c>
      <c r="B36" s="176" t="s">
        <v>160</v>
      </c>
      <c r="C36" s="177"/>
      <c r="D36" s="177"/>
      <c r="E36" s="177"/>
      <c r="F36" s="177"/>
      <c r="G36" s="177"/>
      <c r="H36" s="178"/>
      <c r="I36" s="29">
        <v>0</v>
      </c>
      <c r="J36" s="129">
        <f t="shared" si="0"/>
        <v>0</v>
      </c>
    </row>
    <row r="37" spans="1:10" ht="16.5" x14ac:dyDescent="0.3">
      <c r="A37" s="151" t="s">
        <v>161</v>
      </c>
      <c r="B37" s="176" t="s">
        <v>162</v>
      </c>
      <c r="C37" s="177"/>
      <c r="D37" s="177"/>
      <c r="E37" s="177"/>
      <c r="F37" s="177"/>
      <c r="G37" s="177"/>
      <c r="H37" s="178"/>
      <c r="I37" s="29">
        <v>5.0000000000000001E-3</v>
      </c>
      <c r="J37" s="129">
        <f t="shared" si="0"/>
        <v>158000</v>
      </c>
    </row>
    <row r="38" spans="1:10" ht="16.5" x14ac:dyDescent="0.3">
      <c r="A38" s="151" t="s">
        <v>163</v>
      </c>
      <c r="B38" s="176" t="s">
        <v>90</v>
      </c>
      <c r="C38" s="177"/>
      <c r="D38" s="177"/>
      <c r="E38" s="177"/>
      <c r="F38" s="177"/>
      <c r="G38" s="177"/>
      <c r="H38" s="178"/>
      <c r="I38" s="29">
        <v>1.4999999999999999E-2</v>
      </c>
      <c r="J38" s="129">
        <f t="shared" si="0"/>
        <v>474000</v>
      </c>
    </row>
    <row r="39" spans="1:10" ht="16.5" x14ac:dyDescent="0.3">
      <c r="A39" s="151">
        <v>3.12</v>
      </c>
      <c r="B39" s="176" t="s">
        <v>164</v>
      </c>
      <c r="C39" s="177"/>
      <c r="D39" s="177"/>
      <c r="E39" s="177"/>
      <c r="F39" s="177"/>
      <c r="G39" s="177"/>
      <c r="H39" s="178"/>
      <c r="I39" s="29">
        <v>0</v>
      </c>
    </row>
    <row r="40" spans="1:10" ht="16.5" x14ac:dyDescent="0.3">
      <c r="A40" s="151"/>
      <c r="B40" s="176" t="s">
        <v>165</v>
      </c>
      <c r="C40" s="177"/>
      <c r="D40" s="177"/>
      <c r="E40" s="177"/>
      <c r="F40" s="177"/>
      <c r="G40" s="177"/>
      <c r="H40" s="178"/>
      <c r="I40" s="29">
        <v>0</v>
      </c>
    </row>
    <row r="41" spans="1:10" ht="16.5" x14ac:dyDescent="0.3">
      <c r="A41" s="25"/>
      <c r="B41" s="26"/>
      <c r="C41" s="32"/>
      <c r="D41" s="32"/>
      <c r="E41" s="32"/>
      <c r="F41" s="179" t="s">
        <v>79</v>
      </c>
      <c r="G41" s="177"/>
      <c r="H41" s="178"/>
      <c r="I41" s="35">
        <f>SUM(I28:I40)</f>
        <v>0.2</v>
      </c>
    </row>
    <row r="42" spans="1:10" ht="15.75" x14ac:dyDescent="0.25">
      <c r="A42" s="37"/>
      <c r="B42" s="32"/>
      <c r="C42" s="32"/>
      <c r="D42" s="32"/>
      <c r="E42" s="32"/>
      <c r="F42" s="38"/>
      <c r="G42" s="32"/>
      <c r="H42" s="30"/>
      <c r="I42" s="33"/>
    </row>
    <row r="43" spans="1:10" ht="16.5" x14ac:dyDescent="0.3">
      <c r="A43" s="145" t="s">
        <v>91</v>
      </c>
      <c r="B43" s="180" t="s">
        <v>92</v>
      </c>
      <c r="C43" s="177"/>
      <c r="D43" s="177"/>
      <c r="E43" s="177"/>
      <c r="F43" s="177"/>
      <c r="G43" s="177"/>
      <c r="H43" s="177"/>
      <c r="I43" s="177"/>
    </row>
    <row r="44" spans="1:10" ht="15.75" x14ac:dyDescent="0.25">
      <c r="A44" s="25"/>
      <c r="B44" s="26"/>
      <c r="C44" s="32"/>
      <c r="D44" s="32"/>
      <c r="E44" s="32"/>
      <c r="F44" s="38"/>
      <c r="G44" s="32"/>
      <c r="H44" s="30"/>
      <c r="I44" s="33"/>
    </row>
    <row r="45" spans="1:10" ht="16.5" x14ac:dyDescent="0.3">
      <c r="A45" s="151">
        <v>4.0999999999999996</v>
      </c>
      <c r="B45" s="176" t="s">
        <v>166</v>
      </c>
      <c r="C45" s="177"/>
      <c r="D45" s="177"/>
      <c r="E45" s="177"/>
      <c r="F45" s="177"/>
      <c r="G45" s="177"/>
      <c r="H45" s="178"/>
      <c r="I45" s="29">
        <v>5.3E-3</v>
      </c>
    </row>
    <row r="46" spans="1:10" ht="16.5" x14ac:dyDescent="0.3">
      <c r="A46" s="151">
        <v>4.2</v>
      </c>
      <c r="B46" s="176" t="s">
        <v>167</v>
      </c>
      <c r="C46" s="177"/>
      <c r="D46" s="177"/>
      <c r="E46" s="177"/>
      <c r="F46" s="177"/>
      <c r="G46" s="177"/>
      <c r="H46" s="178"/>
      <c r="I46" s="29">
        <v>9.9000000000000008E-3</v>
      </c>
    </row>
    <row r="47" spans="1:10" ht="16.5" x14ac:dyDescent="0.3">
      <c r="A47" s="151">
        <v>4.3</v>
      </c>
      <c r="B47" s="176" t="s">
        <v>168</v>
      </c>
      <c r="C47" s="177"/>
      <c r="D47" s="177"/>
      <c r="E47" s="177"/>
      <c r="F47" s="177"/>
      <c r="G47" s="177"/>
      <c r="H47" s="178"/>
      <c r="I47" s="29">
        <v>2.6499999999999999E-2</v>
      </c>
    </row>
    <row r="48" spans="1:10" ht="16.5" x14ac:dyDescent="0.3">
      <c r="A48" s="151">
        <v>4.4000000000000004</v>
      </c>
      <c r="B48" s="176" t="s">
        <v>93</v>
      </c>
      <c r="C48" s="177"/>
      <c r="D48" s="177"/>
      <c r="E48" s="177"/>
      <c r="F48" s="177"/>
      <c r="G48" s="177"/>
      <c r="H48" s="178"/>
      <c r="I48" s="29">
        <v>0.1</v>
      </c>
    </row>
    <row r="49" spans="1:9" ht="16.5" x14ac:dyDescent="0.3">
      <c r="A49" s="151">
        <v>4.5</v>
      </c>
      <c r="B49" s="176" t="s">
        <v>94</v>
      </c>
      <c r="C49" s="177"/>
      <c r="D49" s="177"/>
      <c r="E49" s="177"/>
      <c r="F49" s="177"/>
      <c r="G49" s="177"/>
      <c r="H49" s="178"/>
      <c r="I49" s="29">
        <v>1.0999999999999999E-2</v>
      </c>
    </row>
    <row r="50" spans="1:9" ht="16.5" x14ac:dyDescent="0.3">
      <c r="A50" s="151">
        <v>4.5999999999999996</v>
      </c>
      <c r="B50" s="176" t="s">
        <v>95</v>
      </c>
      <c r="C50" s="177"/>
      <c r="D50" s="177"/>
      <c r="E50" s="177"/>
      <c r="F50" s="177"/>
      <c r="G50" s="177"/>
      <c r="H50" s="178"/>
      <c r="I50" s="29">
        <v>2.9000000000000001E-2</v>
      </c>
    </row>
    <row r="51" spans="1:9" ht="16.5" x14ac:dyDescent="0.3">
      <c r="A51" s="25"/>
      <c r="B51" s="26"/>
      <c r="C51" s="32"/>
      <c r="D51" s="32"/>
      <c r="E51" s="32"/>
      <c r="F51" s="179" t="s">
        <v>79</v>
      </c>
      <c r="G51" s="177"/>
      <c r="H51" s="178"/>
      <c r="I51" s="35">
        <f>SUM(I45:I50)</f>
        <v>0.1817</v>
      </c>
    </row>
    <row r="52" spans="1:9" ht="15.75" x14ac:dyDescent="0.25">
      <c r="A52" s="37"/>
      <c r="B52" s="32"/>
      <c r="C52" s="32"/>
      <c r="D52" s="32"/>
      <c r="E52" s="32"/>
      <c r="F52" s="38"/>
      <c r="G52" s="32"/>
      <c r="H52" s="30"/>
      <c r="I52" s="33"/>
    </row>
    <row r="53" spans="1:9" ht="15.75" x14ac:dyDescent="0.25">
      <c r="A53" s="152"/>
      <c r="B53" s="153"/>
      <c r="C53" s="32"/>
      <c r="D53" s="32"/>
      <c r="E53" s="32"/>
      <c r="F53" s="38"/>
      <c r="G53" s="32"/>
      <c r="H53" s="30"/>
      <c r="I53" s="33"/>
    </row>
    <row r="54" spans="1:9" ht="16.5" customHeight="1" x14ac:dyDescent="0.3">
      <c r="A54" s="145" t="s">
        <v>140</v>
      </c>
      <c r="B54" s="185" t="s">
        <v>169</v>
      </c>
      <c r="C54" s="177"/>
      <c r="D54" s="177"/>
      <c r="E54" s="177"/>
      <c r="F54" s="179" t="s">
        <v>79</v>
      </c>
      <c r="G54" s="177"/>
      <c r="H54" s="178"/>
      <c r="I54" s="35">
        <v>0.2</v>
      </c>
    </row>
    <row r="55" spans="1:9" ht="15.75" x14ac:dyDescent="0.25">
      <c r="A55" s="37"/>
      <c r="B55" s="32"/>
      <c r="C55" s="32"/>
      <c r="D55" s="32"/>
      <c r="E55" s="32"/>
      <c r="F55" s="38"/>
      <c r="G55" s="32"/>
      <c r="H55" s="30"/>
      <c r="I55" s="33"/>
    </row>
    <row r="56" spans="1:9" ht="16.5" thickBot="1" x14ac:dyDescent="0.3">
      <c r="A56" s="37"/>
      <c r="B56" s="32"/>
      <c r="C56" s="32"/>
      <c r="D56" s="32"/>
      <c r="E56" s="32"/>
      <c r="F56" s="38"/>
      <c r="G56" s="32"/>
      <c r="H56" s="30"/>
      <c r="I56" s="40"/>
    </row>
    <row r="57" spans="1:9" ht="19.5" thickBot="1" x14ac:dyDescent="0.35">
      <c r="A57" s="181" t="s">
        <v>96</v>
      </c>
      <c r="B57" s="182"/>
      <c r="C57" s="182"/>
      <c r="D57" s="182"/>
      <c r="E57" s="182"/>
      <c r="F57" s="182"/>
      <c r="G57" s="182"/>
      <c r="H57" s="182"/>
      <c r="I57" s="154">
        <f>SUM(I54,I51,I41,I25,I18)</f>
        <v>2.2500333333333336</v>
      </c>
    </row>
    <row r="58" spans="1:9" ht="16.5" x14ac:dyDescent="0.3">
      <c r="A58" s="41"/>
      <c r="B58" s="41"/>
      <c r="C58" s="41"/>
      <c r="D58" s="41"/>
      <c r="E58" s="155"/>
      <c r="F58" s="155"/>
      <c r="G58" s="155"/>
      <c r="H58" s="155"/>
      <c r="I58" s="42"/>
    </row>
    <row r="59" spans="1:9" ht="16.5" x14ac:dyDescent="0.25">
      <c r="A59" s="43"/>
      <c r="B59" s="43"/>
      <c r="C59" s="43"/>
      <c r="D59" s="43"/>
      <c r="E59" s="43"/>
      <c r="F59" s="43"/>
      <c r="G59" s="43"/>
      <c r="H59" s="43"/>
      <c r="I59" s="44"/>
    </row>
  </sheetData>
  <mergeCells count="46">
    <mergeCell ref="A57:H57"/>
    <mergeCell ref="B4:I4"/>
    <mergeCell ref="B6:H6"/>
    <mergeCell ref="B7:D7"/>
    <mergeCell ref="B8:D8"/>
    <mergeCell ref="B49:H49"/>
    <mergeCell ref="B50:H50"/>
    <mergeCell ref="F51:H51"/>
    <mergeCell ref="B54:E54"/>
    <mergeCell ref="F54:H54"/>
    <mergeCell ref="B43:I43"/>
    <mergeCell ref="B45:H45"/>
    <mergeCell ref="B46:H46"/>
    <mergeCell ref="B47:H47"/>
    <mergeCell ref="B48:H48"/>
    <mergeCell ref="B37:H37"/>
    <mergeCell ref="B31:H31"/>
    <mergeCell ref="B38:H38"/>
    <mergeCell ref="B39:H39"/>
    <mergeCell ref="B40:H40"/>
    <mergeCell ref="F41:H41"/>
    <mergeCell ref="B32:H32"/>
    <mergeCell ref="B33:H33"/>
    <mergeCell ref="B34:H34"/>
    <mergeCell ref="B35:H35"/>
    <mergeCell ref="B36:H36"/>
    <mergeCell ref="F25:H25"/>
    <mergeCell ref="B27:I27"/>
    <mergeCell ref="B28:H28"/>
    <mergeCell ref="B29:H29"/>
    <mergeCell ref="B30:H30"/>
    <mergeCell ref="F18:H18"/>
    <mergeCell ref="B20:I20"/>
    <mergeCell ref="B22:H22"/>
    <mergeCell ref="B23:H23"/>
    <mergeCell ref="B24:H24"/>
    <mergeCell ref="B13:H13"/>
    <mergeCell ref="B14:H14"/>
    <mergeCell ref="B15:H15"/>
    <mergeCell ref="B16:H16"/>
    <mergeCell ref="B17:H17"/>
    <mergeCell ref="A1:I1"/>
    <mergeCell ref="B9:D9"/>
    <mergeCell ref="B10:H10"/>
    <mergeCell ref="B11:H11"/>
    <mergeCell ref="B12:H12"/>
  </mergeCells>
  <pageMargins left="0.70866141732283472" right="0.70866141732283472" top="0.35433070866141736" bottom="0.35433070866141736" header="0.31496062992125984" footer="0.31496062992125984"/>
  <pageSetup paperSize="5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Consultoria inicial</vt:lpstr>
      <vt:lpstr>Hoja1</vt:lpstr>
      <vt:lpstr>PRESUPUESTO OFICIAL</vt:lpstr>
      <vt:lpstr>FORMULARIO 1 - DETALLADO</vt:lpstr>
      <vt:lpstr>Factor Multiplicador</vt:lpstr>
      <vt:lpstr>'Consultoria inicial'!Área_de_impresión</vt:lpstr>
      <vt:lpstr>'Factor Multiplicador'!Área_de_impresión</vt:lpstr>
      <vt:lpstr>'FORMULARIO 1 - DETALLADO'!Área_de_impresión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 P Dominguez</dc:creator>
  <cp:keywords/>
  <dc:description/>
  <cp:lastModifiedBy>Usuario</cp:lastModifiedBy>
  <cp:revision/>
  <cp:lastPrinted>2023-11-03T22:01:17Z</cp:lastPrinted>
  <dcterms:created xsi:type="dcterms:W3CDTF">2021-05-27T02:31:22Z</dcterms:created>
  <dcterms:modified xsi:type="dcterms:W3CDTF">2023-11-14T01:14:33Z</dcterms:modified>
  <cp:category/>
  <cp:contentStatus/>
</cp:coreProperties>
</file>