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O ORJUELA\Documents\1. SIC\SIC 2023\11. NOVIEMBRE\PROCESOS\SIC 053 2023 RENOVACIÓN LICENCIAMIENTO PLATAFORMAS TECNOLÓGICAS\"/>
    </mc:Choice>
  </mc:AlternateContent>
  <xr:revisionPtr revIDLastSave="0" documentId="13_ncr:1_{EBD0BB83-01F3-4BB0-9787-EC7E7156EF2F}" xr6:coauthVersionLast="47" xr6:coauthVersionMax="47" xr10:uidLastSave="{00000000-0000-0000-0000-000000000000}"/>
  <bookViews>
    <workbookView xWindow="-120" yWindow="-120" windowWidth="20730" windowHeight="11040" tabRatio="754" activeTab="4" xr2:uid="{19049E46-2407-4A2E-9C7F-9CD8ACF2DC4D}"/>
  </bookViews>
  <sheets>
    <sheet name="Grupo No. 1 (FORTINET)" sheetId="1" r:id="rId1"/>
    <sheet name="Grupo No. 2(HITACHI)" sheetId="10" r:id="rId2"/>
    <sheet name="Grupo No. 3(PRTG)" sheetId="11" r:id="rId3"/>
    <sheet name="Grupo No. 4(NESSUS)" sheetId="12" r:id="rId4"/>
    <sheet name="Grupo No. 5 (RUBRIK)" sheetId="1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3" l="1"/>
  <c r="O9" i="13"/>
  <c r="O8" i="13"/>
  <c r="N8" i="13"/>
  <c r="M8" i="13"/>
  <c r="L8" i="13"/>
  <c r="J7" i="13"/>
  <c r="K7" i="13" s="1"/>
  <c r="K8" i="13" l="1"/>
  <c r="J8" i="13"/>
  <c r="N7" i="13"/>
  <c r="O7" i="13" s="1"/>
  <c r="L7" i="13"/>
  <c r="M7" i="13" s="1"/>
  <c r="K9" i="13"/>
  <c r="C7" i="13"/>
  <c r="K3" i="13"/>
  <c r="N7" i="12" l="1"/>
  <c r="L7" i="12"/>
  <c r="N7" i="11"/>
  <c r="L7" i="11"/>
  <c r="J7" i="11"/>
  <c r="J7" i="12"/>
  <c r="O7" i="12" l="1"/>
  <c r="O8" i="12" s="1"/>
  <c r="M7" i="12"/>
  <c r="M8" i="12" s="1"/>
  <c r="K7" i="12"/>
  <c r="K8" i="12" s="1"/>
  <c r="C7" i="12"/>
  <c r="K3" i="12"/>
  <c r="C7" i="11"/>
  <c r="K3" i="11"/>
  <c r="O9" i="10"/>
  <c r="P9" i="10" s="1"/>
  <c r="K8" i="10"/>
  <c r="L8" i="10" s="1"/>
  <c r="K7" i="10"/>
  <c r="L7" i="10" s="1"/>
  <c r="O7" i="10"/>
  <c r="P7" i="10" s="1"/>
  <c r="M7" i="10"/>
  <c r="N7" i="10" s="1"/>
  <c r="C7" i="10"/>
  <c r="C8" i="10" s="1"/>
  <c r="C9" i="10" s="1"/>
  <c r="L3" i="10"/>
  <c r="K7" i="11" l="1"/>
  <c r="K8" i="11" s="1"/>
  <c r="M7" i="11"/>
  <c r="O7" i="11"/>
  <c r="M9" i="10"/>
  <c r="N9" i="10" s="1"/>
  <c r="K9" i="10"/>
  <c r="L9" i="10" s="1"/>
  <c r="L10" i="10" s="1"/>
  <c r="M8" i="10"/>
  <c r="N8" i="10" s="1"/>
  <c r="O8" i="10"/>
  <c r="P8" i="10" s="1"/>
  <c r="P10" i="10" s="1"/>
  <c r="M8" i="11" l="1"/>
  <c r="O8" i="11"/>
  <c r="N10" i="10"/>
  <c r="J7" i="1" l="1"/>
  <c r="N14" i="1" l="1"/>
  <c r="O14" i="1" s="1"/>
  <c r="N13" i="1"/>
  <c r="O13" i="1" s="1"/>
  <c r="N12" i="1"/>
  <c r="O12" i="1" s="1"/>
  <c r="N11" i="1"/>
  <c r="O11" i="1" s="1"/>
  <c r="N10" i="1"/>
  <c r="O10" i="1" s="1"/>
  <c r="N9" i="1"/>
  <c r="O9" i="1" s="1"/>
  <c r="N8" i="1"/>
  <c r="O8" i="1" s="1"/>
  <c r="J8" i="1"/>
  <c r="J14" i="1"/>
  <c r="J13" i="1"/>
  <c r="J12" i="1"/>
  <c r="J11" i="1"/>
  <c r="J10" i="1"/>
  <c r="J9" i="1"/>
  <c r="C7" i="1" l="1"/>
  <c r="C8" i="1" s="1"/>
  <c r="C9" i="1" s="1"/>
  <c r="C10" i="1" s="1"/>
  <c r="C11" i="1" s="1"/>
  <c r="C12" i="1" s="1"/>
  <c r="C13" i="1" s="1"/>
  <c r="C14" i="1" s="1"/>
  <c r="K10" i="1" l="1"/>
  <c r="K11" i="1"/>
  <c r="K12" i="1"/>
  <c r="K13" i="1"/>
  <c r="K14" i="1"/>
  <c r="K9" i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K3" i="1" l="1"/>
  <c r="L7" i="1" l="1"/>
  <c r="M7" i="1" s="1"/>
  <c r="K7" i="1"/>
  <c r="N7" i="1"/>
  <c r="O7" i="1" s="1"/>
  <c r="K8" i="1"/>
  <c r="L8" i="1"/>
  <c r="M8" i="1" s="1"/>
  <c r="M15" i="1" l="1"/>
  <c r="O15" i="1"/>
  <c r="K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tc={843052CB-9F51-4306-A6EC-E21230DE51F7}</author>
    <author>tc={8DDD5D25-A237-41F3-B250-CBB9A454A5B2}</author>
  </authors>
  <commentList>
    <comment ref="G7" authorId="0" shapeId="0" xr:uid="{843052CB-9F51-4306-A6EC-E21230DE51F7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@Alfredo Alexander Tellez Mier Se ajusta Dr., se solicitará actualizar cotización</t>
        </r>
      </text>
    </comment>
    <comment ref="G8" authorId="1" shapeId="0" xr:uid="{8DDD5D25-A237-41F3-B250-CBB9A454A5B2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@Alfredo Alexander Tellez Mier Ver comentario de celda de arriba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tc={5FCD48DA-AE24-4324-AAA3-196D965E11AB}</author>
  </authors>
  <commentList>
    <comment ref="H5" authorId="0" shapeId="0" xr:uid="{5FCD48DA-AE24-4324-AAA3-196D965E11AB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@Alfredo Alexander Tellez Mier Se actualizan valores, estaban cruzados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tc={4C22C94E-28B9-4C9C-8766-C3812E355388}</author>
  </authors>
  <commentList>
    <comment ref="E5" authorId="0" shapeId="0" xr:uid="{4C22C94E-28B9-4C9C-8766-C3812E355388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@Alfredo Alexander Tellez Mier Se actualizan cotizaciones Dr Alfred</t>
        </r>
      </text>
    </comment>
  </commentList>
</comments>
</file>

<file path=xl/sharedStrings.xml><?xml version="1.0" encoding="utf-8"?>
<sst xmlns="http://schemas.openxmlformats.org/spreadsheetml/2006/main" count="217" uniqueCount="65">
  <si>
    <t>SUPERINTENDENCIA DE INDUSTRIA Y COMERCIO</t>
  </si>
  <si>
    <t xml:space="preserve">ESTUDIO PRECIOS DE MERCADO </t>
  </si>
  <si>
    <t>Fecha Elaboración</t>
  </si>
  <si>
    <t>RAZÓN SOCIAL 
COTIZANTES:</t>
  </si>
  <si>
    <t>DATASEC (COTIZANTE 1)</t>
  </si>
  <si>
    <t>WEXLER (COTIZANTE 2)</t>
  </si>
  <si>
    <t>GAMMA (COTIZANTE 3)</t>
  </si>
  <si>
    <t>PROMEDIO</t>
  </si>
  <si>
    <t>MEDIA ARMÓNICA</t>
  </si>
  <si>
    <t>MEDIANA</t>
  </si>
  <si>
    <t>PLATAFORMA</t>
  </si>
  <si>
    <t>ÍTEM</t>
  </si>
  <si>
    <t>DESCRIPCIÓN DEL BIEN O SERVICIO</t>
  </si>
  <si>
    <t>UNIDAD</t>
  </si>
  <si>
    <t xml:space="preserve">CANTIDAD </t>
  </si>
  <si>
    <t>VR. UNITARIO
(IVA INCLUIDO)</t>
  </si>
  <si>
    <t>VR. UNITARIO OFICIAL
(IVA INCLUIDO)</t>
  </si>
  <si>
    <t>VR. TOTAL 
(IVA INCLUIDO)</t>
  </si>
  <si>
    <t>FORTINET</t>
  </si>
  <si>
    <t xml:space="preserve"> FWB-2000E</t>
  </si>
  <si>
    <t>Servicio</t>
  </si>
  <si>
    <t>SOAR</t>
  </si>
  <si>
    <t xml:space="preserve">Sandbox 2000E </t>
  </si>
  <si>
    <t xml:space="preserve"> CWP Workload Guardian </t>
  </si>
  <si>
    <t xml:space="preserve">CWP CloudStorage Protection </t>
  </si>
  <si>
    <t xml:space="preserve">CASB </t>
  </si>
  <si>
    <t>Analyzer 300G</t>
  </si>
  <si>
    <t>VALOR TOTAL IVA INCLUIDO</t>
  </si>
  <si>
    <t>**NOTA**</t>
  </si>
  <si>
    <t>Los valores monetarios deben ser expresados en moneda legal colombiana sin decimales (centavos)</t>
  </si>
  <si>
    <t xml:space="preserve"> </t>
  </si>
  <si>
    <t>Ricardo Delgado Montes</t>
  </si>
  <si>
    <t>Oficina de Tecnología e Informática</t>
  </si>
  <si>
    <t>Responsable Estudio de Mercado (Nombre y Cargo)</t>
  </si>
  <si>
    <t xml:space="preserve"> En cumplimiento con lo señalado en el inciso tercero del Artículo 29 de la Ley 80 de 1993  y al resultado de la anterior evaluación, ésta Área toma como  valor aproximado de precio de mercado la suma de: MIL TREINTA Y CUATRO MILLONES NOVECIENTOS SESENTA Y TRES MIL QUINIENTOS TREINTA Y SEIS PESOS M/CTE ($1.034.963.536)</t>
  </si>
  <si>
    <t>Jaroslav Marlen Lopez Chavez</t>
  </si>
  <si>
    <t>El presente Estudio tendrá una vigencia de 30 días calendario a partir de la fecha de aprobación.</t>
  </si>
  <si>
    <t>Oficina de Tecnología e Informática (E)</t>
  </si>
  <si>
    <t>DATAINTEGRAL (COTIZANTE 1)</t>
  </si>
  <si>
    <t>SCN (COTIZANTE 2)</t>
  </si>
  <si>
    <t>GTS (COTIZANTE 3)</t>
  </si>
  <si>
    <t>M&amp;S (COTIZANTE 4)</t>
  </si>
  <si>
    <t>HITACHI</t>
  </si>
  <si>
    <t>VSP G350</t>
  </si>
  <si>
    <t>HNAS Nodo 1</t>
  </si>
  <si>
    <t>HNAS Nodo 2</t>
  </si>
  <si>
    <t xml:space="preserve"> En cumplimiento con lo señalado en el inciso tercero del Artículo 29 de la Ley 80 de 1993  y al resultado de la anterior evaluación, ésta Área toma como  valor aproximado de precio de mercado la suma de: CIENTO SETENTA Y OCHO MILLONES OCHOCIENTOS SESENTA Y SIETE MIL CUATROCIENTOS NOVENTA Y SEIS PESOS M/CTE ($178.867.496)</t>
  </si>
  <si>
    <t>TSP (COTIZANTE 1)</t>
  </si>
  <si>
    <t>HACHI (COTIZANTE 2)</t>
  </si>
  <si>
    <t>GSGP (COTIZANTE3 )</t>
  </si>
  <si>
    <t>PRTG</t>
  </si>
  <si>
    <t>PRTG XL1/Unlimited. Mantenimiento incluido</t>
  </si>
  <si>
    <t xml:space="preserve"> En cumplimiento con lo señalado en el inciso tercero del Artículo 29 de la Ley 80 de 1993  y al resultado de la anterior evaluación, ésta Área toma como  valor aproximado de precio de mercado la suma de:CUARENTA Y DOS MILLONES CIENTO QUINCE MIL SEISCIENTOS SESENTA Y TRES PESOS M/CTE ($42.115.663)</t>
  </si>
  <si>
    <t>HEIMCORE (COTIZANTE 1)</t>
  </si>
  <si>
    <t>ACTIVOS TI (COTIZANTE 2)</t>
  </si>
  <si>
    <t>CYFORSEC (COTIZANTE 3)</t>
  </si>
  <si>
    <t>NESSUS</t>
  </si>
  <si>
    <t>Suscripción por un (1) año Nessus Profesional en su última versión estable liberada por el fabricante</t>
  </si>
  <si>
    <t xml:space="preserve"> En cumplimiento con lo señalado en el inciso tercero del Artículo 29 de la Ley 80 de 1993  y al resultado de la anterior evaluación, ésta Área toma como  valor aproximado de precio de mercado la suma de: VEINTIOCHO MILLONES SETECIENTOS VEINTE MIL CUATROCIENTOS DOCE PESOS M/CTE ($28.720.412)</t>
  </si>
  <si>
    <t>ALPHATEC (COTIZANTE 2)</t>
  </si>
  <si>
    <t>DATAYSERVICE (COTIZANTE 3)</t>
  </si>
  <si>
    <t>RUBRIK</t>
  </si>
  <si>
    <t>Rubrik Foundation Edition; per usable BETB; Premium support; prepay BB201264040001 - 30TB</t>
  </si>
  <si>
    <t>Support for R6000S Tier 2 hardware, prepay; Premium support BB201264040001</t>
  </si>
  <si>
    <t xml:space="preserve"> En cumplimiento con lo señalado en el inciso tercero del Artículo 29 de la Ley 80 de 1993  y al resultado de la anterior evaluación, ésta Área toma como  valor aproximado de precio de mercado la suma de: TRESCIENTOS SESENTA Y NUEVE MILLONES CIENTO VEINTICINCO MIL SEISCIENTOS CINCUENTA Y TRES  PESOS M/CTE ($369.125.653)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</si>
</sst>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[$$-240A]\ * #,##0.00_-;\-[$$-240A]\ * #,##0.00_-;_-[$$-240A]\ * &quot;-&quot;??_-;_-@_-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medium">
        <color rgb="FFFFC000"/>
      </left>
      <right/>
      <top style="thin">
        <color rgb="FFFFC000"/>
      </top>
      <bottom style="thin">
        <color rgb="FFFFC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6" fontId="6" fillId="0" borderId="0" xfId="0" applyNumberFormat="1" applyFont="1" applyAlignment="1">
      <alignment horizontal="center" vertical="center" wrapText="1"/>
    </xf>
    <xf numFmtId="6" fontId="6" fillId="0" borderId="0" xfId="0" applyNumberFormat="1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9DD1935A-3C0B-4333-BCED-9ABFCA9DA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477611</xdr:colOff>
      <xdr:row>4</xdr:row>
      <xdr:rowOff>504825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675119-AE1B-4F98-BC5F-D355CA676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90551"/>
          <a:ext cx="2219325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477611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2F6B75-AB17-4784-9527-D9F79D20B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0686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477611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811E31-810D-4B7D-B4C9-2033DD4BC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0686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477611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FDAA47-EE12-4F14-BE1A-303110D85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0686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477611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EB50FE-5BDB-44BA-83A8-DD34837C0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0686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fredo Alexander Tellez Mier" id="{34A96D2E-1E17-4008-AB81-9745A478C78C}" userId="c.atellez@sic.gov.co" providerId="PeoplePicker"/>
  <person displayName="Ricardo De Jesus" id="{93B50A85-B23B-4A19-8E6D-A2B4808CEFF9}" userId="S::c.rjdelgado@sic.gov.co::14c97bb2-f12f-4269-970b-980cc1bc987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3-09-18T01:00:57.64" personId="{93B50A85-B23B-4A19-8E6D-A2B4808CEFF9}" id="{843052CB-9F51-4306-A6EC-E21230DE51F7}">
    <text>@Alfredo Alexander Tellez Mier Se ajusta Dr., se solicitará actualizar cotización</text>
    <mentions>
      <mention mentionpersonId="{34A96D2E-1E17-4008-AB81-9745A478C78C}" mentionId="{1DEAA0C2-4814-46D9-B1F0-E45F32967169}" startIndex="0" length="30"/>
    </mentions>
  </threadedComment>
  <threadedComment ref="G8" dT="2023-09-18T01:01:10.15" personId="{93B50A85-B23B-4A19-8E6D-A2B4808CEFF9}" id="{8DDD5D25-A237-41F3-B250-CBB9A454A5B2}">
    <text>@Alfredo Alexander Tellez Mier Ver comentario de celda de arriba</text>
    <mentions>
      <mention mentionpersonId="{34A96D2E-1E17-4008-AB81-9745A478C78C}" mentionId="{78845DF1-0BCF-40FC-8FAA-7426D65DFE6F}" startIndex="0" length="30"/>
    </mentions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5" dT="2023-09-18T02:01:26.09" personId="{93B50A85-B23B-4A19-8E6D-A2B4808CEFF9}" id="{5FCD48DA-AE24-4324-AAA3-196D965E11AB}">
    <text>@Alfredo Alexander Tellez Mier Se actualizan valores, estaban cruzados</text>
    <mentions>
      <mention mentionpersonId="{34A96D2E-1E17-4008-AB81-9745A478C78C}" mentionId="{4E661822-1056-4F63-A27A-7DB6857274F0}" startIndex="0" length="30"/>
    </mentions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E5" dT="2023-09-18T02:30:16.15" personId="{93B50A85-B23B-4A19-8E6D-A2B4808CEFF9}" id="{4C22C94E-28B9-4C9C-8766-C3812E355388}">
    <text>@Alfredo Alexander Tellez Mier Se actualizan cotizaciones Dr Alfred</text>
    <mentions>
      <mention mentionpersonId="{34A96D2E-1E17-4008-AB81-9745A478C78C}" mentionId="{A3A96F60-5AA0-438C-BD4C-A474DA0DFFD2}" startIndex="0" length="30"/>
    </mentions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65BC-0C0F-42DF-AF66-2D5F292A8AEC}">
  <sheetPr>
    <pageSetUpPr fitToPage="1"/>
  </sheetPr>
  <dimension ref="B1:O28"/>
  <sheetViews>
    <sheetView topLeftCell="C4" zoomScale="80" zoomScaleNormal="80" workbookViewId="0">
      <selection activeCell="K15" sqref="K15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9.85546875" style="8" bestFit="1" customWidth="1"/>
    <col min="6" max="6" width="12.42578125" style="8" bestFit="1" customWidth="1"/>
    <col min="7" max="8" width="17.5703125" style="8"/>
    <col min="9" max="9" width="20.140625" style="8" bestFit="1" customWidth="1"/>
    <col min="10" max="15" width="20.7109375" style="8" customWidth="1"/>
    <col min="16" max="16384" width="17.5703125" style="8"/>
  </cols>
  <sheetData>
    <row r="1" spans="2:15" x14ac:dyDescent="0.2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</row>
    <row r="2" spans="2:15" x14ac:dyDescent="0.2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</row>
    <row r="3" spans="2:15" x14ac:dyDescent="0.2">
      <c r="J3" s="2" t="s">
        <v>2</v>
      </c>
      <c r="K3" s="3">
        <f ca="1">TODAY()</f>
        <v>45244</v>
      </c>
    </row>
    <row r="5" spans="2:15" s="9" customFormat="1" ht="48" customHeight="1" x14ac:dyDescent="0.2">
      <c r="E5" s="32" t="s">
        <v>3</v>
      </c>
      <c r="F5" s="33"/>
      <c r="G5" s="5" t="s">
        <v>4</v>
      </c>
      <c r="H5" s="5" t="s">
        <v>5</v>
      </c>
      <c r="I5" s="5" t="s">
        <v>6</v>
      </c>
      <c r="J5" s="27" t="s">
        <v>7</v>
      </c>
      <c r="K5" s="27"/>
      <c r="L5" s="27" t="s">
        <v>8</v>
      </c>
      <c r="M5" s="27"/>
      <c r="N5" s="27" t="s">
        <v>9</v>
      </c>
      <c r="O5" s="27"/>
    </row>
    <row r="6" spans="2:15" s="9" customFormat="1" ht="58.5" customHeight="1" x14ac:dyDescent="0.2">
      <c r="B6" s="6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15</v>
      </c>
      <c r="I6" s="5" t="s">
        <v>15</v>
      </c>
      <c r="J6" s="5" t="s">
        <v>16</v>
      </c>
      <c r="K6" s="5" t="s">
        <v>17</v>
      </c>
      <c r="L6" s="5" t="s">
        <v>16</v>
      </c>
      <c r="M6" s="5" t="s">
        <v>17</v>
      </c>
      <c r="N6" s="5" t="s">
        <v>16</v>
      </c>
      <c r="O6" s="5" t="s">
        <v>17</v>
      </c>
    </row>
    <row r="7" spans="2:15" x14ac:dyDescent="0.2">
      <c r="B7" s="29" t="s">
        <v>18</v>
      </c>
      <c r="C7" s="4">
        <f>1</f>
        <v>1</v>
      </c>
      <c r="D7" s="1" t="s">
        <v>19</v>
      </c>
      <c r="E7" s="4" t="s">
        <v>20</v>
      </c>
      <c r="F7" s="4">
        <v>1</v>
      </c>
      <c r="G7" s="10">
        <v>147777984</v>
      </c>
      <c r="H7" s="10">
        <v>143928504</v>
      </c>
      <c r="I7" s="10">
        <v>137843630</v>
      </c>
      <c r="J7" s="10">
        <f>IF($F7=$A$1,"",ROUND(AVERAGE(G7,H7,I7),0))</f>
        <v>143183373</v>
      </c>
      <c r="K7" s="10">
        <f t="shared" ref="K7:K14" si="0">IF(F7=$A$1,"",ROUND((F7*J7),0))</f>
        <v>143183373</v>
      </c>
      <c r="L7" s="10">
        <f t="shared" ref="L7:L14" si="1">IF(F7=$A$1,"",ROUND(HARMEAN(G7:I7),0))</f>
        <v>143065616</v>
      </c>
      <c r="M7" s="10">
        <f>IF($F7=$A$1,"",ROUND($F7*L7,0))</f>
        <v>143065616</v>
      </c>
      <c r="N7" s="10">
        <f>IF($F7=$A$1,"",ROUND(MEDIAN(G7:I7),0))</f>
        <v>143928504</v>
      </c>
      <c r="O7" s="10">
        <f>IF($F7=$A$1,"",ROUND($F7*N7,0))</f>
        <v>143928504</v>
      </c>
    </row>
    <row r="8" spans="2:15" x14ac:dyDescent="0.2">
      <c r="B8" s="30"/>
      <c r="C8" s="4">
        <f>C7+1</f>
        <v>2</v>
      </c>
      <c r="D8" s="1" t="s">
        <v>19</v>
      </c>
      <c r="E8" s="4" t="s">
        <v>20</v>
      </c>
      <c r="F8" s="4">
        <v>1</v>
      </c>
      <c r="G8" s="10">
        <v>147777984</v>
      </c>
      <c r="H8" s="10">
        <v>143928504</v>
      </c>
      <c r="I8" s="10">
        <v>137843630</v>
      </c>
      <c r="J8" s="10">
        <f t="shared" ref="J8:J14" si="2">IF($F8=$A$1,"",ROUND(AVERAGE(G8,H8,I8),0))</f>
        <v>143183373</v>
      </c>
      <c r="K8" s="10">
        <f t="shared" si="0"/>
        <v>143183373</v>
      </c>
      <c r="L8" s="10">
        <f t="shared" si="1"/>
        <v>143065616</v>
      </c>
      <c r="M8" s="10">
        <f t="shared" ref="M8:M14" si="3">IF($F8=$A$1,"",ROUND($F8*L8,0))</f>
        <v>143065616</v>
      </c>
      <c r="N8" s="10">
        <f t="shared" ref="N8:N14" si="4">IF($F8=$A$1,"",ROUND(MEDIAN(G8:I8),0))</f>
        <v>143928504</v>
      </c>
      <c r="O8" s="10">
        <f t="shared" ref="O8:O14" si="5">IF($F8=$A$1,"",ROUND($F8*N8,0))</f>
        <v>143928504</v>
      </c>
    </row>
    <row r="9" spans="2:15" x14ac:dyDescent="0.2">
      <c r="B9" s="30"/>
      <c r="C9" s="4">
        <f t="shared" ref="C9:C14" si="6">C8+1</f>
        <v>3</v>
      </c>
      <c r="D9" s="4" t="s">
        <v>21</v>
      </c>
      <c r="E9" s="4" t="s">
        <v>20</v>
      </c>
      <c r="F9" s="4">
        <v>1</v>
      </c>
      <c r="G9" s="10">
        <v>250246723</v>
      </c>
      <c r="H9" s="10">
        <v>243097649</v>
      </c>
      <c r="I9" s="10">
        <v>255776736</v>
      </c>
      <c r="J9" s="10">
        <f t="shared" si="2"/>
        <v>249707036</v>
      </c>
      <c r="K9" s="10">
        <f t="shared" si="0"/>
        <v>249707036</v>
      </c>
      <c r="L9" s="10">
        <f t="shared" si="1"/>
        <v>249598784</v>
      </c>
      <c r="M9" s="10">
        <f t="shared" si="3"/>
        <v>249598784</v>
      </c>
      <c r="N9" s="10">
        <f t="shared" si="4"/>
        <v>250246723</v>
      </c>
      <c r="O9" s="10">
        <f t="shared" si="5"/>
        <v>250246723</v>
      </c>
    </row>
    <row r="10" spans="2:15" x14ac:dyDescent="0.2">
      <c r="B10" s="30"/>
      <c r="C10" s="4">
        <f t="shared" si="6"/>
        <v>4</v>
      </c>
      <c r="D10" s="4" t="s">
        <v>22</v>
      </c>
      <c r="E10" s="4" t="s">
        <v>20</v>
      </c>
      <c r="F10" s="4">
        <v>1</v>
      </c>
      <c r="G10" s="10">
        <v>133494812</v>
      </c>
      <c r="H10" s="10">
        <v>134997838</v>
      </c>
      <c r="I10" s="10">
        <v>134471111</v>
      </c>
      <c r="J10" s="10">
        <f t="shared" si="2"/>
        <v>134321254</v>
      </c>
      <c r="K10" s="10">
        <f t="shared" si="0"/>
        <v>134321254</v>
      </c>
      <c r="L10" s="10">
        <f t="shared" si="1"/>
        <v>134318362</v>
      </c>
      <c r="M10" s="10">
        <f t="shared" si="3"/>
        <v>134318362</v>
      </c>
      <c r="N10" s="10">
        <f t="shared" si="4"/>
        <v>134471111</v>
      </c>
      <c r="O10" s="10">
        <f t="shared" si="5"/>
        <v>134471111</v>
      </c>
    </row>
    <row r="11" spans="2:15" x14ac:dyDescent="0.2">
      <c r="B11" s="30"/>
      <c r="C11" s="4">
        <f t="shared" si="6"/>
        <v>5</v>
      </c>
      <c r="D11" s="4" t="s">
        <v>23</v>
      </c>
      <c r="E11" s="4" t="s">
        <v>20</v>
      </c>
      <c r="F11" s="4">
        <v>1</v>
      </c>
      <c r="G11" s="10">
        <v>66674967</v>
      </c>
      <c r="H11" s="10">
        <v>75453057</v>
      </c>
      <c r="I11" s="10">
        <v>70213491</v>
      </c>
      <c r="J11" s="10">
        <f t="shared" si="2"/>
        <v>70780505</v>
      </c>
      <c r="K11" s="10">
        <f t="shared" si="0"/>
        <v>70780505</v>
      </c>
      <c r="L11" s="10">
        <f t="shared" si="1"/>
        <v>70598728</v>
      </c>
      <c r="M11" s="10">
        <f t="shared" si="3"/>
        <v>70598728</v>
      </c>
      <c r="N11" s="10">
        <f t="shared" si="4"/>
        <v>70213491</v>
      </c>
      <c r="O11" s="10">
        <f t="shared" si="5"/>
        <v>70213491</v>
      </c>
    </row>
    <row r="12" spans="2:15" x14ac:dyDescent="0.2">
      <c r="B12" s="30"/>
      <c r="C12" s="4">
        <f t="shared" si="6"/>
        <v>6</v>
      </c>
      <c r="D12" s="4" t="s">
        <v>24</v>
      </c>
      <c r="E12" s="4" t="s">
        <v>20</v>
      </c>
      <c r="F12" s="4">
        <v>1</v>
      </c>
      <c r="G12" s="10">
        <v>66674967</v>
      </c>
      <c r="H12" s="10">
        <v>75453057</v>
      </c>
      <c r="I12" s="10">
        <v>70213491</v>
      </c>
      <c r="J12" s="10">
        <f t="shared" si="2"/>
        <v>70780505</v>
      </c>
      <c r="K12" s="10">
        <f t="shared" si="0"/>
        <v>70780505</v>
      </c>
      <c r="L12" s="10">
        <f t="shared" si="1"/>
        <v>70598728</v>
      </c>
      <c r="M12" s="10">
        <f t="shared" si="3"/>
        <v>70598728</v>
      </c>
      <c r="N12" s="10">
        <f t="shared" si="4"/>
        <v>70213491</v>
      </c>
      <c r="O12" s="10">
        <f t="shared" si="5"/>
        <v>70213491</v>
      </c>
    </row>
    <row r="13" spans="2:15" x14ac:dyDescent="0.2">
      <c r="B13" s="30"/>
      <c r="C13" s="4">
        <f t="shared" si="6"/>
        <v>7</v>
      </c>
      <c r="D13" s="4" t="s">
        <v>25</v>
      </c>
      <c r="E13" s="4" t="s">
        <v>20</v>
      </c>
      <c r="F13" s="4">
        <v>1</v>
      </c>
      <c r="G13" s="10">
        <v>158345414</v>
      </c>
      <c r="H13" s="10">
        <v>146590071</v>
      </c>
      <c r="I13" s="10">
        <v>159386742</v>
      </c>
      <c r="J13" s="10">
        <f t="shared" si="2"/>
        <v>154774076</v>
      </c>
      <c r="K13" s="10">
        <f t="shared" si="0"/>
        <v>154774076</v>
      </c>
      <c r="L13" s="10">
        <f t="shared" si="1"/>
        <v>154550750</v>
      </c>
      <c r="M13" s="10">
        <f t="shared" si="3"/>
        <v>154550750</v>
      </c>
      <c r="N13" s="10">
        <f t="shared" si="4"/>
        <v>158345414</v>
      </c>
      <c r="O13" s="10">
        <f t="shared" si="5"/>
        <v>158345414</v>
      </c>
    </row>
    <row r="14" spans="2:15" x14ac:dyDescent="0.2">
      <c r="B14" s="31"/>
      <c r="C14" s="4">
        <f t="shared" si="6"/>
        <v>8</v>
      </c>
      <c r="D14" s="4" t="s">
        <v>26</v>
      </c>
      <c r="E14" s="4" t="s">
        <v>20</v>
      </c>
      <c r="F14" s="4">
        <v>1</v>
      </c>
      <c r="G14" s="10">
        <v>63579366</v>
      </c>
      <c r="H14" s="10">
        <v>71738005</v>
      </c>
      <c r="I14" s="10">
        <v>69382871</v>
      </c>
      <c r="J14" s="10">
        <f t="shared" si="2"/>
        <v>68233414</v>
      </c>
      <c r="K14" s="10">
        <f t="shared" si="0"/>
        <v>68233414</v>
      </c>
      <c r="L14" s="10">
        <f t="shared" si="1"/>
        <v>68056895</v>
      </c>
      <c r="M14" s="10">
        <f t="shared" si="3"/>
        <v>68056895</v>
      </c>
      <c r="N14" s="10">
        <f t="shared" si="4"/>
        <v>69382871</v>
      </c>
      <c r="O14" s="10">
        <f t="shared" si="5"/>
        <v>69382871</v>
      </c>
    </row>
    <row r="15" spans="2:15" ht="12.75" customHeight="1" x14ac:dyDescent="0.2">
      <c r="B15" s="28" t="s">
        <v>27</v>
      </c>
      <c r="C15" s="28"/>
      <c r="D15" s="28"/>
      <c r="E15" s="28"/>
      <c r="F15" s="28"/>
      <c r="G15" s="28"/>
      <c r="H15" s="28"/>
      <c r="I15" s="28"/>
      <c r="J15" s="28"/>
      <c r="K15" s="11">
        <f>SUM(K7:K14)</f>
        <v>1034963536</v>
      </c>
      <c r="M15" s="11">
        <f>SUM(M7:M14)</f>
        <v>1033853479</v>
      </c>
      <c r="O15" s="11">
        <f>SUM(O7:O14)</f>
        <v>1040730109</v>
      </c>
    </row>
    <row r="16" spans="2:15" x14ac:dyDescent="0.2">
      <c r="K16" s="18"/>
    </row>
    <row r="17" spans="2:15" ht="60" customHeight="1" x14ac:dyDescent="0.2">
      <c r="B17" s="7" t="s">
        <v>28</v>
      </c>
      <c r="C17" s="26" t="s">
        <v>29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2:15" x14ac:dyDescent="0.25">
      <c r="K18" s="12"/>
    </row>
    <row r="19" spans="2:15" x14ac:dyDescent="0.25">
      <c r="J19" s="12" t="s">
        <v>30</v>
      </c>
      <c r="K19" s="12"/>
    </row>
    <row r="20" spans="2:15" x14ac:dyDescent="0.25">
      <c r="J20" s="20" t="s">
        <v>31</v>
      </c>
      <c r="K20" s="21"/>
    </row>
    <row r="21" spans="2:15" ht="15" customHeight="1" x14ac:dyDescent="0.25">
      <c r="J21" s="20" t="s">
        <v>32</v>
      </c>
      <c r="K21" s="21"/>
    </row>
    <row r="22" spans="2:15" ht="34.5" customHeight="1" x14ac:dyDescent="0.25">
      <c r="J22" s="20" t="s">
        <v>33</v>
      </c>
      <c r="K22" s="21"/>
    </row>
    <row r="23" spans="2:15" ht="21.75" customHeight="1" x14ac:dyDescent="0.2"/>
    <row r="24" spans="2:15" s="12" customFormat="1" ht="63.75" customHeight="1" x14ac:dyDescent="0.25">
      <c r="D24" s="19" t="s">
        <v>34</v>
      </c>
      <c r="E24" s="19"/>
      <c r="F24" s="19"/>
      <c r="G24" s="19"/>
      <c r="H24" s="19"/>
      <c r="I24" s="19"/>
      <c r="J24" s="19"/>
      <c r="K24" s="19"/>
    </row>
    <row r="26" spans="2:15" ht="15.75" customHeight="1" thickBot="1" x14ac:dyDescent="0.3">
      <c r="J26" s="20" t="s">
        <v>35</v>
      </c>
      <c r="K26" s="21"/>
    </row>
    <row r="27" spans="2:15" ht="16.5" customHeight="1" thickBot="1" x14ac:dyDescent="0.3">
      <c r="D27" s="22" t="s">
        <v>36</v>
      </c>
      <c r="E27" s="23"/>
      <c r="F27" s="23"/>
      <c r="G27" s="23"/>
      <c r="H27" s="23"/>
      <c r="I27" s="24"/>
      <c r="J27" s="25" t="s">
        <v>37</v>
      </c>
      <c r="K27" s="21"/>
    </row>
    <row r="28" spans="2:15" ht="38.25" customHeight="1" x14ac:dyDescent="0.25">
      <c r="J28" s="20" t="s">
        <v>33</v>
      </c>
      <c r="K28" s="21"/>
    </row>
  </sheetData>
  <mergeCells count="17">
    <mergeCell ref="J22:K22"/>
    <mergeCell ref="C17:O17"/>
    <mergeCell ref="L5:M5"/>
    <mergeCell ref="N5:O5"/>
    <mergeCell ref="E5:F5"/>
    <mergeCell ref="J20:K20"/>
    <mergeCell ref="J21:K21"/>
    <mergeCell ref="B1:K1"/>
    <mergeCell ref="B2:K2"/>
    <mergeCell ref="J5:K5"/>
    <mergeCell ref="B15:J15"/>
    <mergeCell ref="B7:B14"/>
    <mergeCell ref="D24:K24"/>
    <mergeCell ref="J26:K26"/>
    <mergeCell ref="D27:I27"/>
    <mergeCell ref="J27:K27"/>
    <mergeCell ref="J28:K28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1E0F1-6124-4EF6-B1F3-04F1755C927C}">
  <sheetPr>
    <pageSetUpPr fitToPage="1"/>
  </sheetPr>
  <dimension ref="B1:P23"/>
  <sheetViews>
    <sheetView topLeftCell="B4" zoomScale="80" zoomScaleNormal="80" workbookViewId="0">
      <selection activeCell="L10" sqref="L10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9.85546875" style="8" bestFit="1" customWidth="1"/>
    <col min="6" max="6" width="12.42578125" style="8" bestFit="1" customWidth="1"/>
    <col min="7" max="9" width="17.5703125" style="8"/>
    <col min="10" max="10" width="20.140625" style="8" bestFit="1" customWidth="1"/>
    <col min="11" max="16" width="20.7109375" style="8" customWidth="1"/>
    <col min="17" max="16384" width="17.5703125" style="8"/>
  </cols>
  <sheetData>
    <row r="1" spans="2:16" x14ac:dyDescent="0.2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2:16" x14ac:dyDescent="0.2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6" x14ac:dyDescent="0.2">
      <c r="K3" s="2" t="s">
        <v>2</v>
      </c>
      <c r="L3" s="3">
        <f ca="1">TODAY()</f>
        <v>45244</v>
      </c>
    </row>
    <row r="5" spans="2:16" s="9" customFormat="1" ht="48" customHeight="1" x14ac:dyDescent="0.2">
      <c r="E5" s="32" t="s">
        <v>3</v>
      </c>
      <c r="F5" s="33"/>
      <c r="G5" s="5" t="s">
        <v>38</v>
      </c>
      <c r="H5" s="5" t="s">
        <v>39</v>
      </c>
      <c r="I5" s="5" t="s">
        <v>40</v>
      </c>
      <c r="J5" s="5" t="s">
        <v>41</v>
      </c>
      <c r="K5" s="27" t="s">
        <v>7</v>
      </c>
      <c r="L5" s="27"/>
      <c r="M5" s="27" t="s">
        <v>8</v>
      </c>
      <c r="N5" s="27"/>
      <c r="O5" s="27" t="s">
        <v>9</v>
      </c>
      <c r="P5" s="27"/>
    </row>
    <row r="6" spans="2:16" s="9" customFormat="1" ht="39" customHeight="1" x14ac:dyDescent="0.2">
      <c r="B6" s="6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16</v>
      </c>
      <c r="L6" s="5" t="s">
        <v>17</v>
      </c>
      <c r="M6" s="5" t="s">
        <v>16</v>
      </c>
      <c r="N6" s="5" t="s">
        <v>17</v>
      </c>
      <c r="O6" s="5" t="s">
        <v>16</v>
      </c>
      <c r="P6" s="5" t="s">
        <v>17</v>
      </c>
    </row>
    <row r="7" spans="2:16" x14ac:dyDescent="0.2">
      <c r="B7" s="29" t="s">
        <v>42</v>
      </c>
      <c r="C7" s="4">
        <f>1</f>
        <v>1</v>
      </c>
      <c r="D7" s="1" t="s">
        <v>43</v>
      </c>
      <c r="E7" s="4" t="s">
        <v>20</v>
      </c>
      <c r="F7" s="4">
        <v>1</v>
      </c>
      <c r="G7" s="10">
        <v>117614602</v>
      </c>
      <c r="H7" s="10">
        <v>121654890</v>
      </c>
      <c r="I7" s="10">
        <v>132796860</v>
      </c>
      <c r="J7" s="10">
        <v>101850855</v>
      </c>
      <c r="K7" s="10">
        <f>IF($F7=$A$1,"",ROUND(AVERAGE(G7,I7,H7,J7),0))</f>
        <v>118479302</v>
      </c>
      <c r="L7" s="10">
        <f>IF(F7=$A$1,"",ROUND((F7*K7),0))</f>
        <v>118479302</v>
      </c>
      <c r="M7" s="10">
        <f>IF(F7=$A$1,"",ROUND(HARMEAN(G7:J7),0))</f>
        <v>117402255</v>
      </c>
      <c r="N7" s="10">
        <f>IF($F7=$A$1,"",ROUND($F7*M7,0))</f>
        <v>117402255</v>
      </c>
      <c r="O7" s="10">
        <f>IF($F7=$A$1,"",ROUND(MEDIAN(G7:J7),0))</f>
        <v>119634746</v>
      </c>
      <c r="P7" s="10">
        <f>IF($F7=$A$1,"",ROUND($F7*O7,0))</f>
        <v>119634746</v>
      </c>
    </row>
    <row r="8" spans="2:16" x14ac:dyDescent="0.2">
      <c r="B8" s="30"/>
      <c r="C8" s="4">
        <f>C7+1</f>
        <v>2</v>
      </c>
      <c r="D8" s="1" t="s">
        <v>44</v>
      </c>
      <c r="E8" s="4" t="s">
        <v>20</v>
      </c>
      <c r="F8" s="4">
        <v>1</v>
      </c>
      <c r="G8" s="10">
        <v>29410374</v>
      </c>
      <c r="H8" s="10">
        <v>30416400</v>
      </c>
      <c r="I8" s="10">
        <v>35482230</v>
      </c>
      <c r="J8" s="10">
        <v>25467384</v>
      </c>
      <c r="K8" s="10">
        <f>IF($F8=$A$1,"",ROUND(AVERAGE(G8,I8,H8,J8),0))</f>
        <v>30194097</v>
      </c>
      <c r="L8" s="10">
        <f>IF(F8=$A$1,"",ROUND((F8*K8),0))</f>
        <v>30194097</v>
      </c>
      <c r="M8" s="10">
        <f>IF(F8=$A$1,"",ROUND(HARMEAN(G8:J8),0))</f>
        <v>29777937</v>
      </c>
      <c r="N8" s="10">
        <f t="shared" ref="N8:N9" si="0">IF($F8=$A$1,"",ROUND($F8*M8,0))</f>
        <v>29777937</v>
      </c>
      <c r="O8" s="10">
        <f>IF($F8=$A$1,"",ROUND(MEDIAN(G8:J8),0))</f>
        <v>29913387</v>
      </c>
      <c r="P8" s="10">
        <f t="shared" ref="P8:P9" si="1">IF($F8=$A$1,"",ROUND($F8*O8,0))</f>
        <v>29913387</v>
      </c>
    </row>
    <row r="9" spans="2:16" x14ac:dyDescent="0.2">
      <c r="B9" s="30"/>
      <c r="C9" s="4">
        <f t="shared" ref="C9" si="2">C8+1</f>
        <v>3</v>
      </c>
      <c r="D9" s="4" t="s">
        <v>45</v>
      </c>
      <c r="E9" s="4" t="s">
        <v>20</v>
      </c>
      <c r="F9" s="4">
        <v>1</v>
      </c>
      <c r="G9" s="10">
        <v>29410374</v>
      </c>
      <c r="H9" s="10">
        <v>30416400</v>
      </c>
      <c r="I9" s="10">
        <v>35482230</v>
      </c>
      <c r="J9" s="10">
        <v>25467384</v>
      </c>
      <c r="K9" s="10">
        <f>IF($F9=$A$1,"",ROUND(AVERAGE(G9,I9,H9,J9),0))</f>
        <v>30194097</v>
      </c>
      <c r="L9" s="10">
        <f>IF(F9=$A$1,"",ROUND((F9*K9),0))</f>
        <v>30194097</v>
      </c>
      <c r="M9" s="10">
        <f>IF(F9=$A$1,"",ROUND(HARMEAN(G9:J9),0))</f>
        <v>29777937</v>
      </c>
      <c r="N9" s="10">
        <f t="shared" si="0"/>
        <v>29777937</v>
      </c>
      <c r="O9" s="10">
        <f>IF($F9=$A$1,"",ROUND(MEDIAN(G9:J9),0))</f>
        <v>29913387</v>
      </c>
      <c r="P9" s="10">
        <f t="shared" si="1"/>
        <v>29913387</v>
      </c>
    </row>
    <row r="10" spans="2:16" ht="12.75" customHeight="1" x14ac:dyDescent="0.2">
      <c r="B10" s="28" t="s">
        <v>27</v>
      </c>
      <c r="C10" s="28"/>
      <c r="D10" s="28"/>
      <c r="E10" s="28"/>
      <c r="F10" s="28"/>
      <c r="G10" s="28"/>
      <c r="H10" s="28"/>
      <c r="I10" s="28"/>
      <c r="J10" s="28"/>
      <c r="K10" s="28"/>
      <c r="L10" s="11">
        <f>SUM(L7:L9)</f>
        <v>178867496</v>
      </c>
      <c r="N10" s="11">
        <f>SUM(N7:N9)</f>
        <v>176958129</v>
      </c>
      <c r="P10" s="11">
        <f>SUM(P7:P9)</f>
        <v>179461520</v>
      </c>
    </row>
    <row r="11" spans="2:16" x14ac:dyDescent="0.2">
      <c r="L11" s="18"/>
    </row>
    <row r="12" spans="2:16" ht="60" customHeight="1" x14ac:dyDescent="0.2">
      <c r="B12" s="7" t="s">
        <v>28</v>
      </c>
      <c r="C12" s="26" t="s">
        <v>29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2:16" x14ac:dyDescent="0.25">
      <c r="L13" s="12"/>
    </row>
    <row r="14" spans="2:16" x14ac:dyDescent="0.25">
      <c r="K14" s="12" t="s">
        <v>30</v>
      </c>
      <c r="L14" s="12"/>
    </row>
    <row r="15" spans="2:16" x14ac:dyDescent="0.25">
      <c r="K15" s="20" t="s">
        <v>31</v>
      </c>
      <c r="L15" s="21"/>
    </row>
    <row r="16" spans="2:16" ht="15" customHeight="1" x14ac:dyDescent="0.25">
      <c r="K16" s="20" t="s">
        <v>32</v>
      </c>
      <c r="L16" s="21"/>
    </row>
    <row r="17" spans="4:12" ht="34.5" customHeight="1" x14ac:dyDescent="0.25">
      <c r="K17" s="20" t="s">
        <v>33</v>
      </c>
      <c r="L17" s="21"/>
    </row>
    <row r="18" spans="4:12" ht="21.75" customHeight="1" x14ac:dyDescent="0.2"/>
    <row r="19" spans="4:12" s="12" customFormat="1" ht="63.75" customHeight="1" x14ac:dyDescent="0.25">
      <c r="D19" s="19" t="s">
        <v>46</v>
      </c>
      <c r="E19" s="19"/>
      <c r="F19" s="19"/>
      <c r="G19" s="19"/>
      <c r="H19" s="19"/>
      <c r="I19" s="19"/>
      <c r="J19" s="19"/>
      <c r="K19" s="19"/>
      <c r="L19" s="19"/>
    </row>
    <row r="21" spans="4:12" ht="15.75" customHeight="1" thickBot="1" x14ac:dyDescent="0.3">
      <c r="K21" s="20" t="s">
        <v>35</v>
      </c>
      <c r="L21" s="21"/>
    </row>
    <row r="22" spans="4:12" ht="16.5" customHeight="1" thickBot="1" x14ac:dyDescent="0.3">
      <c r="D22" s="22" t="s">
        <v>36</v>
      </c>
      <c r="E22" s="23"/>
      <c r="F22" s="23"/>
      <c r="G22" s="23"/>
      <c r="H22" s="23"/>
      <c r="I22" s="23"/>
      <c r="J22" s="24"/>
      <c r="K22" s="25" t="s">
        <v>37</v>
      </c>
      <c r="L22" s="21"/>
    </row>
    <row r="23" spans="4:12" ht="38.25" customHeight="1" x14ac:dyDescent="0.25">
      <c r="K23" s="20" t="s">
        <v>33</v>
      </c>
      <c r="L23" s="21"/>
    </row>
  </sheetData>
  <mergeCells count="17">
    <mergeCell ref="D19:L19"/>
    <mergeCell ref="K21:L21"/>
    <mergeCell ref="D22:J22"/>
    <mergeCell ref="K22:L22"/>
    <mergeCell ref="K23:L23"/>
    <mergeCell ref="M5:N5"/>
    <mergeCell ref="O5:P5"/>
    <mergeCell ref="K17:L17"/>
    <mergeCell ref="B1:L1"/>
    <mergeCell ref="B2:L2"/>
    <mergeCell ref="E5:F5"/>
    <mergeCell ref="K5:L5"/>
    <mergeCell ref="B7:B9"/>
    <mergeCell ref="B10:K10"/>
    <mergeCell ref="C12:P12"/>
    <mergeCell ref="K15:L15"/>
    <mergeCell ref="K16:L16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5421-569C-42AE-97A2-631A552E7A15}">
  <sheetPr>
    <pageSetUpPr fitToPage="1"/>
  </sheetPr>
  <dimension ref="B1:O21"/>
  <sheetViews>
    <sheetView zoomScale="80" zoomScaleNormal="80" workbookViewId="0">
      <selection activeCell="K8" sqref="K8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9.85546875" style="8" bestFit="1" customWidth="1"/>
    <col min="6" max="6" width="12.42578125" style="8" bestFit="1" customWidth="1"/>
    <col min="7" max="9" width="17.5703125" style="8"/>
    <col min="10" max="15" width="20.7109375" style="8" customWidth="1"/>
    <col min="16" max="16384" width="17.5703125" style="8"/>
  </cols>
  <sheetData>
    <row r="1" spans="2:15" x14ac:dyDescent="0.2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</row>
    <row r="2" spans="2:15" x14ac:dyDescent="0.2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</row>
    <row r="3" spans="2:15" x14ac:dyDescent="0.2">
      <c r="J3" s="2" t="s">
        <v>2</v>
      </c>
      <c r="K3" s="3">
        <f ca="1">TODAY()</f>
        <v>45244</v>
      </c>
    </row>
    <row r="5" spans="2:15" s="9" customFormat="1" ht="48" customHeight="1" x14ac:dyDescent="0.2">
      <c r="E5" s="32" t="s">
        <v>3</v>
      </c>
      <c r="F5" s="33"/>
      <c r="G5" s="5" t="s">
        <v>47</v>
      </c>
      <c r="H5" s="5" t="s">
        <v>48</v>
      </c>
      <c r="I5" s="5" t="s">
        <v>49</v>
      </c>
      <c r="J5" s="27" t="s">
        <v>7</v>
      </c>
      <c r="K5" s="27"/>
      <c r="L5" s="27" t="s">
        <v>8</v>
      </c>
      <c r="M5" s="27"/>
      <c r="N5" s="27" t="s">
        <v>9</v>
      </c>
      <c r="O5" s="27"/>
    </row>
    <row r="6" spans="2:15" s="9" customFormat="1" ht="24" x14ac:dyDescent="0.2">
      <c r="B6" s="6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15</v>
      </c>
      <c r="I6" s="5" t="s">
        <v>15</v>
      </c>
      <c r="J6" s="5" t="s">
        <v>16</v>
      </c>
      <c r="K6" s="5" t="s">
        <v>17</v>
      </c>
      <c r="L6" s="5" t="s">
        <v>16</v>
      </c>
      <c r="M6" s="5" t="s">
        <v>17</v>
      </c>
      <c r="N6" s="5" t="s">
        <v>16</v>
      </c>
      <c r="O6" s="5" t="s">
        <v>17</v>
      </c>
    </row>
    <row r="7" spans="2:15" ht="25.5" x14ac:dyDescent="0.2">
      <c r="B7" s="15" t="s">
        <v>50</v>
      </c>
      <c r="C7" s="4">
        <f>1</f>
        <v>1</v>
      </c>
      <c r="D7" s="1" t="s">
        <v>51</v>
      </c>
      <c r="E7" s="4" t="s">
        <v>20</v>
      </c>
      <c r="F7" s="4">
        <v>1</v>
      </c>
      <c r="G7" s="10">
        <v>42667974</v>
      </c>
      <c r="H7" s="10">
        <v>35290640</v>
      </c>
      <c r="I7" s="10">
        <v>48388375</v>
      </c>
      <c r="J7" s="10">
        <f>IF($F7=$A$1,"",ROUND(AVERAGE(H7,G7,I7),0))</f>
        <v>42115663</v>
      </c>
      <c r="K7" s="10">
        <f>IF(F7=$A$1,"",ROUND((F7*J7),0))</f>
        <v>42115663</v>
      </c>
      <c r="L7" s="10">
        <f>IF(F7=$A$1,"",ROUND(HARMEAN(G7:H7,I7),0))</f>
        <v>41414139</v>
      </c>
      <c r="M7" s="10">
        <f>IF($F7=$A$1,"",ROUND($F7*L7,0))</f>
        <v>41414139</v>
      </c>
      <c r="N7" s="10">
        <f>IF($F7=$A$1,"",ROUND(MEDIAN(G7:H7,I7),0))</f>
        <v>42667974</v>
      </c>
      <c r="O7" s="10">
        <f>IF($F7=$A$1,"",ROUND($F7*N7,0))</f>
        <v>42667974</v>
      </c>
    </row>
    <row r="8" spans="2:15" ht="12.75" customHeight="1" x14ac:dyDescent="0.2">
      <c r="B8" s="28" t="s">
        <v>27</v>
      </c>
      <c r="C8" s="28"/>
      <c r="D8" s="28"/>
      <c r="E8" s="28"/>
      <c r="F8" s="28"/>
      <c r="G8" s="28"/>
      <c r="H8" s="28"/>
      <c r="I8" s="28"/>
      <c r="J8" s="28"/>
      <c r="K8" s="11">
        <f>SUM(K7:K7)</f>
        <v>42115663</v>
      </c>
      <c r="M8" s="11">
        <f>SUM(M7:M7)</f>
        <v>41414139</v>
      </c>
      <c r="O8" s="11">
        <f>SUM(O7:O7)</f>
        <v>42667974</v>
      </c>
    </row>
    <row r="9" spans="2:15" x14ac:dyDescent="0.2">
      <c r="K9" s="18"/>
    </row>
    <row r="10" spans="2:15" ht="60" customHeight="1" x14ac:dyDescent="0.2">
      <c r="B10" s="7" t="s">
        <v>28</v>
      </c>
      <c r="C10" s="26" t="s">
        <v>29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2:15" x14ac:dyDescent="0.25">
      <c r="K11" s="12"/>
    </row>
    <row r="12" spans="2:15" x14ac:dyDescent="0.25">
      <c r="J12" s="12" t="s">
        <v>30</v>
      </c>
      <c r="K12" s="12"/>
    </row>
    <row r="13" spans="2:15" x14ac:dyDescent="0.25">
      <c r="J13" s="20" t="s">
        <v>31</v>
      </c>
      <c r="K13" s="21"/>
    </row>
    <row r="14" spans="2:15" ht="15" customHeight="1" x14ac:dyDescent="0.25">
      <c r="J14" s="20" t="s">
        <v>32</v>
      </c>
      <c r="K14" s="21"/>
    </row>
    <row r="15" spans="2:15" ht="34.5" customHeight="1" x14ac:dyDescent="0.25">
      <c r="J15" s="20" t="s">
        <v>33</v>
      </c>
      <c r="K15" s="21"/>
    </row>
    <row r="16" spans="2:15" ht="21.75" customHeight="1" x14ac:dyDescent="0.2"/>
    <row r="17" spans="4:11" s="12" customFormat="1" ht="63.75" customHeight="1" x14ac:dyDescent="0.25">
      <c r="D17" s="19" t="s">
        <v>52</v>
      </c>
      <c r="E17" s="19"/>
      <c r="F17" s="19"/>
      <c r="G17" s="19"/>
      <c r="H17" s="19"/>
      <c r="I17" s="19"/>
      <c r="J17" s="19"/>
      <c r="K17" s="19"/>
    </row>
    <row r="19" spans="4:11" ht="15.75" customHeight="1" thickBot="1" x14ac:dyDescent="0.3">
      <c r="J19" s="20" t="s">
        <v>35</v>
      </c>
      <c r="K19" s="21"/>
    </row>
    <row r="20" spans="4:11" ht="16.5" customHeight="1" thickBot="1" x14ac:dyDescent="0.3">
      <c r="D20" s="22" t="s">
        <v>36</v>
      </c>
      <c r="E20" s="23"/>
      <c r="F20" s="23"/>
      <c r="G20" s="23"/>
      <c r="H20" s="23"/>
      <c r="I20" s="17"/>
      <c r="J20" s="25" t="s">
        <v>37</v>
      </c>
      <c r="K20" s="21"/>
    </row>
    <row r="21" spans="4:11" ht="38.25" customHeight="1" x14ac:dyDescent="0.25">
      <c r="J21" s="20" t="s">
        <v>33</v>
      </c>
      <c r="K21" s="21"/>
    </row>
  </sheetData>
  <mergeCells count="16">
    <mergeCell ref="D17:K17"/>
    <mergeCell ref="J19:K19"/>
    <mergeCell ref="D20:H20"/>
    <mergeCell ref="J20:K20"/>
    <mergeCell ref="J21:K21"/>
    <mergeCell ref="B8:J8"/>
    <mergeCell ref="C10:O10"/>
    <mergeCell ref="J13:K13"/>
    <mergeCell ref="J14:K14"/>
    <mergeCell ref="J15:K15"/>
    <mergeCell ref="N5:O5"/>
    <mergeCell ref="B1:K1"/>
    <mergeCell ref="B2:K2"/>
    <mergeCell ref="E5:F5"/>
    <mergeCell ref="J5:K5"/>
    <mergeCell ref="L5:M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A7A7-08BD-4849-9959-2558E87BA42E}">
  <sheetPr>
    <pageSetUpPr fitToPage="1"/>
  </sheetPr>
  <dimension ref="B1:R21"/>
  <sheetViews>
    <sheetView zoomScale="80" zoomScaleNormal="80" workbookViewId="0">
      <selection activeCell="K8" sqref="K8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9.85546875" style="8" bestFit="1" customWidth="1"/>
    <col min="6" max="6" width="12.42578125" style="8" bestFit="1" customWidth="1"/>
    <col min="7" max="9" width="17.5703125" style="8"/>
    <col min="10" max="15" width="20.7109375" style="8" customWidth="1"/>
    <col min="16" max="16384" width="17.5703125" style="8"/>
  </cols>
  <sheetData>
    <row r="1" spans="2:18" x14ac:dyDescent="0.2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</row>
    <row r="2" spans="2:18" x14ac:dyDescent="0.2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</row>
    <row r="3" spans="2:18" x14ac:dyDescent="0.2">
      <c r="J3" s="2" t="s">
        <v>2</v>
      </c>
      <c r="K3" s="3">
        <f ca="1">TODAY()</f>
        <v>45244</v>
      </c>
    </row>
    <row r="5" spans="2:18" s="9" customFormat="1" ht="48" customHeight="1" x14ac:dyDescent="0.2">
      <c r="E5" s="32" t="s">
        <v>3</v>
      </c>
      <c r="F5" s="33"/>
      <c r="G5" s="5" t="s">
        <v>53</v>
      </c>
      <c r="H5" s="5" t="s">
        <v>54</v>
      </c>
      <c r="I5" s="5" t="s">
        <v>55</v>
      </c>
      <c r="J5" s="27" t="s">
        <v>7</v>
      </c>
      <c r="K5" s="27"/>
      <c r="L5" s="27" t="s">
        <v>8</v>
      </c>
      <c r="M5" s="27"/>
      <c r="N5" s="27" t="s">
        <v>9</v>
      </c>
      <c r="O5" s="27"/>
    </row>
    <row r="6" spans="2:18" s="9" customFormat="1" ht="49.5" customHeight="1" x14ac:dyDescent="0.2">
      <c r="B6" s="6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15</v>
      </c>
      <c r="I6" s="5" t="s">
        <v>15</v>
      </c>
      <c r="J6" s="5" t="s">
        <v>16</v>
      </c>
      <c r="K6" s="5" t="s">
        <v>17</v>
      </c>
      <c r="L6" s="5" t="s">
        <v>16</v>
      </c>
      <c r="M6" s="5" t="s">
        <v>17</v>
      </c>
      <c r="N6" s="5" t="s">
        <v>16</v>
      </c>
      <c r="O6" s="5" t="s">
        <v>17</v>
      </c>
    </row>
    <row r="7" spans="2:18" ht="45" x14ac:dyDescent="0.2">
      <c r="B7" s="15" t="s">
        <v>56</v>
      </c>
      <c r="C7" s="4">
        <f>1</f>
        <v>1</v>
      </c>
      <c r="D7" s="4" t="s">
        <v>57</v>
      </c>
      <c r="E7" s="4" t="s">
        <v>20</v>
      </c>
      <c r="F7" s="4">
        <v>1</v>
      </c>
      <c r="G7" s="10">
        <v>25736130</v>
      </c>
      <c r="H7" s="10">
        <v>24594920</v>
      </c>
      <c r="I7" s="10">
        <v>35830186</v>
      </c>
      <c r="J7" s="10">
        <f>IF($F7=$A$1,"",ROUND(AVERAGE(H7,G7,I7),0))</f>
        <v>28720412</v>
      </c>
      <c r="K7" s="10">
        <f>IF(F7=$A$1,"",ROUND((F7*J7),0))</f>
        <v>28720412</v>
      </c>
      <c r="L7" s="10">
        <f>IF(F7=$A$1,"",ROUND(HARMEAN(G7:H7,I7),0))</f>
        <v>27926691</v>
      </c>
      <c r="M7" s="10">
        <f>IF($F7=$A$1,"",ROUND($F7*L7,0))</f>
        <v>27926691</v>
      </c>
      <c r="N7" s="10">
        <f>IF($F7=$A$1,"",ROUND(MEDIAN(G7:H7,I7),0))</f>
        <v>25736130</v>
      </c>
      <c r="O7" s="10">
        <f>IF($F7=$A$1,"",ROUND($F7*N7,0))</f>
        <v>25736130</v>
      </c>
    </row>
    <row r="8" spans="2:18" ht="12.75" customHeight="1" x14ac:dyDescent="0.2">
      <c r="B8" s="28" t="s">
        <v>27</v>
      </c>
      <c r="C8" s="28"/>
      <c r="D8" s="28"/>
      <c r="E8" s="28"/>
      <c r="F8" s="28"/>
      <c r="G8" s="28"/>
      <c r="H8" s="28"/>
      <c r="I8" s="28"/>
      <c r="J8" s="28"/>
      <c r="K8" s="11">
        <f>SUM(K7:K7)</f>
        <v>28720412</v>
      </c>
      <c r="M8" s="11">
        <f>SUM(M7:M7)</f>
        <v>27926691</v>
      </c>
      <c r="O8" s="11">
        <f>SUM(O7:O7)</f>
        <v>25736130</v>
      </c>
    </row>
    <row r="9" spans="2:18" x14ac:dyDescent="0.2">
      <c r="K9" s="18"/>
    </row>
    <row r="10" spans="2:18" ht="60" customHeight="1" x14ac:dyDescent="0.2">
      <c r="B10" s="7" t="s">
        <v>28</v>
      </c>
      <c r="C10" s="26" t="s">
        <v>29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2:18" x14ac:dyDescent="0.25">
      <c r="K11" s="12"/>
      <c r="R11" s="13"/>
    </row>
    <row r="12" spans="2:18" x14ac:dyDescent="0.25">
      <c r="J12" s="12" t="s">
        <v>30</v>
      </c>
      <c r="K12" s="12"/>
      <c r="R12" s="13"/>
    </row>
    <row r="13" spans="2:18" x14ac:dyDescent="0.25">
      <c r="J13" s="20" t="s">
        <v>31</v>
      </c>
      <c r="K13" s="21"/>
      <c r="R13" s="13"/>
    </row>
    <row r="14" spans="2:18" ht="15" customHeight="1" x14ac:dyDescent="0.25">
      <c r="J14" s="20" t="s">
        <v>32</v>
      </c>
      <c r="K14" s="21"/>
      <c r="R14" s="13"/>
    </row>
    <row r="15" spans="2:18" ht="34.5" customHeight="1" x14ac:dyDescent="0.25">
      <c r="J15" s="20" t="s">
        <v>33</v>
      </c>
      <c r="K15" s="21"/>
      <c r="O15" s="13"/>
      <c r="R15" s="13"/>
    </row>
    <row r="16" spans="2:18" ht="21.75" customHeight="1" x14ac:dyDescent="0.2">
      <c r="O16" s="13"/>
      <c r="Q16" s="13"/>
      <c r="R16" s="16"/>
    </row>
    <row r="17" spans="4:18" s="12" customFormat="1" ht="63.75" customHeight="1" x14ac:dyDescent="0.25">
      <c r="D17" s="19" t="s">
        <v>58</v>
      </c>
      <c r="E17" s="19"/>
      <c r="F17" s="19"/>
      <c r="G17" s="19"/>
      <c r="H17" s="19"/>
      <c r="I17" s="19"/>
      <c r="J17" s="19"/>
      <c r="K17" s="19"/>
      <c r="O17" s="14"/>
      <c r="Q17" s="14"/>
      <c r="R17" s="16"/>
    </row>
    <row r="18" spans="4:18" x14ac:dyDescent="0.2">
      <c r="O18" s="13"/>
      <c r="Q18" s="13"/>
      <c r="R18" s="16"/>
    </row>
    <row r="19" spans="4:18" ht="15.75" customHeight="1" thickBot="1" x14ac:dyDescent="0.3">
      <c r="J19" s="20" t="s">
        <v>35</v>
      </c>
      <c r="K19" s="21"/>
      <c r="O19" s="13"/>
      <c r="Q19" s="13"/>
      <c r="R19" s="16"/>
    </row>
    <row r="20" spans="4:18" ht="16.5" customHeight="1" thickBot="1" x14ac:dyDescent="0.3">
      <c r="D20" s="22" t="s">
        <v>36</v>
      </c>
      <c r="E20" s="23"/>
      <c r="F20" s="23"/>
      <c r="G20" s="23"/>
      <c r="H20" s="23"/>
      <c r="I20" s="17"/>
      <c r="J20" s="25" t="s">
        <v>37</v>
      </c>
      <c r="K20" s="21"/>
      <c r="Q20" s="13"/>
    </row>
    <row r="21" spans="4:18" ht="38.25" customHeight="1" x14ac:dyDescent="0.25">
      <c r="J21" s="20" t="s">
        <v>33</v>
      </c>
      <c r="K21" s="21"/>
    </row>
  </sheetData>
  <mergeCells count="16">
    <mergeCell ref="J19:K19"/>
    <mergeCell ref="D20:H20"/>
    <mergeCell ref="J20:K20"/>
    <mergeCell ref="J21:K21"/>
    <mergeCell ref="B8:J8"/>
    <mergeCell ref="C10:O10"/>
    <mergeCell ref="J13:K13"/>
    <mergeCell ref="J14:K14"/>
    <mergeCell ref="J15:K15"/>
    <mergeCell ref="D17:K17"/>
    <mergeCell ref="N5:O5"/>
    <mergeCell ref="B1:K1"/>
    <mergeCell ref="B2:K2"/>
    <mergeCell ref="E5:F5"/>
    <mergeCell ref="J5:K5"/>
    <mergeCell ref="L5:M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B299E-F94E-4908-A339-954A6392E64E}">
  <sheetPr>
    <pageSetUpPr fitToPage="1"/>
  </sheetPr>
  <dimension ref="B1:R22"/>
  <sheetViews>
    <sheetView tabSelected="1" topLeftCell="D4" zoomScale="80" zoomScaleNormal="80" workbookViewId="0">
      <selection activeCell="K9" sqref="K9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9.85546875" style="8" bestFit="1" customWidth="1"/>
    <col min="6" max="6" width="12.42578125" style="8" bestFit="1" customWidth="1"/>
    <col min="7" max="9" width="17.5703125" style="8"/>
    <col min="10" max="15" width="20.7109375" style="8" customWidth="1"/>
    <col min="16" max="16384" width="17.5703125" style="8"/>
  </cols>
  <sheetData>
    <row r="1" spans="2:18" x14ac:dyDescent="0.2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</row>
    <row r="2" spans="2:18" x14ac:dyDescent="0.2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</row>
    <row r="3" spans="2:18" x14ac:dyDescent="0.2">
      <c r="J3" s="2" t="s">
        <v>2</v>
      </c>
      <c r="K3" s="3">
        <f ca="1">TODAY()</f>
        <v>45244</v>
      </c>
    </row>
    <row r="5" spans="2:18" s="9" customFormat="1" ht="48" customHeight="1" x14ac:dyDescent="0.2">
      <c r="E5" s="32" t="s">
        <v>3</v>
      </c>
      <c r="F5" s="33"/>
      <c r="G5" s="5" t="s">
        <v>53</v>
      </c>
      <c r="H5" s="5" t="s">
        <v>59</v>
      </c>
      <c r="I5" s="5" t="s">
        <v>60</v>
      </c>
      <c r="J5" s="27" t="s">
        <v>7</v>
      </c>
      <c r="K5" s="27"/>
      <c r="L5" s="27" t="s">
        <v>8</v>
      </c>
      <c r="M5" s="27"/>
      <c r="N5" s="27" t="s">
        <v>9</v>
      </c>
      <c r="O5" s="27"/>
    </row>
    <row r="6" spans="2:18" s="9" customFormat="1" ht="49.5" customHeight="1" x14ac:dyDescent="0.2">
      <c r="B6" s="6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15</v>
      </c>
      <c r="I6" s="5" t="s">
        <v>15</v>
      </c>
      <c r="J6" s="5" t="s">
        <v>16</v>
      </c>
      <c r="K6" s="5" t="s">
        <v>17</v>
      </c>
      <c r="L6" s="5" t="s">
        <v>16</v>
      </c>
      <c r="M6" s="5" t="s">
        <v>17</v>
      </c>
      <c r="N6" s="5" t="s">
        <v>16</v>
      </c>
      <c r="O6" s="5" t="s">
        <v>17</v>
      </c>
    </row>
    <row r="7" spans="2:18" ht="45" x14ac:dyDescent="0.2">
      <c r="B7" s="29" t="s">
        <v>61</v>
      </c>
      <c r="C7" s="4">
        <f>1</f>
        <v>1</v>
      </c>
      <c r="D7" s="4" t="s">
        <v>62</v>
      </c>
      <c r="E7" s="4" t="s">
        <v>20</v>
      </c>
      <c r="F7" s="4">
        <v>1</v>
      </c>
      <c r="G7" s="10">
        <v>311835216</v>
      </c>
      <c r="H7" s="10">
        <v>323947600</v>
      </c>
      <c r="I7" s="10">
        <v>319580000</v>
      </c>
      <c r="J7" s="10">
        <f>AVERAGE(H7,G7,I7)</f>
        <v>318454272</v>
      </c>
      <c r="K7" s="10">
        <f>IF(F7=$A$1,"",ROUND((F7*J7),0))</f>
        <v>318454272</v>
      </c>
      <c r="L7" s="10">
        <f>IF(F7=$A$1,"",ROUND(HARMEAN(G7:H7,I7),0))</f>
        <v>318375087</v>
      </c>
      <c r="M7" s="10">
        <f>IF($F7=$A$1,"",ROUND($F7*L7,0))</f>
        <v>318375087</v>
      </c>
      <c r="N7" s="10">
        <f>IF($F7=$A$1,"",ROUND(MEDIAN(G7:H7,I7),0))</f>
        <v>319580000</v>
      </c>
      <c r="O7" s="10">
        <f>IF($F7=$A$1,"",ROUND($F7*N7,0))</f>
        <v>319580000</v>
      </c>
    </row>
    <row r="8" spans="2:18" ht="45" x14ac:dyDescent="0.2">
      <c r="B8" s="31"/>
      <c r="C8" s="4">
        <v>1</v>
      </c>
      <c r="D8" s="4" t="s">
        <v>63</v>
      </c>
      <c r="E8" s="4" t="s">
        <v>20</v>
      </c>
      <c r="F8" s="4">
        <v>1</v>
      </c>
      <c r="G8" s="10">
        <v>48192144</v>
      </c>
      <c r="H8" s="10">
        <v>49872000</v>
      </c>
      <c r="I8" s="10">
        <v>53950000</v>
      </c>
      <c r="J8" s="10">
        <f>IF($F8=$A$1,"",ROUND(AVERAGE(H8,G8,I8),0))</f>
        <v>50671381</v>
      </c>
      <c r="K8" s="10">
        <f>IF(F8=$A$1,"",ROUND((F8*J8),0))</f>
        <v>50671381</v>
      </c>
      <c r="L8" s="10">
        <f>IF(F8=$A$1,"",ROUND(HARMEAN(G8:H8,I8),0))</f>
        <v>50558433</v>
      </c>
      <c r="M8" s="10">
        <f>IF($F8=$A$1,"",ROUND($F8*L8,0))</f>
        <v>50558433</v>
      </c>
      <c r="N8" s="10">
        <f>IF($F8=$A$1,"",ROUND(MEDIAN(G8:H8,I8),0))</f>
        <v>49872000</v>
      </c>
      <c r="O8" s="10">
        <f>IF($F8=$A$1,"",ROUND($F8*N8,0))</f>
        <v>49872000</v>
      </c>
    </row>
    <row r="9" spans="2:18" ht="12.75" customHeight="1" x14ac:dyDescent="0.2">
      <c r="B9" s="28" t="s">
        <v>27</v>
      </c>
      <c r="C9" s="28"/>
      <c r="D9" s="28"/>
      <c r="E9" s="28"/>
      <c r="F9" s="28"/>
      <c r="G9" s="28"/>
      <c r="H9" s="28"/>
      <c r="I9" s="28"/>
      <c r="J9" s="28"/>
      <c r="K9" s="11">
        <f>SUM(K7:K8)</f>
        <v>369125653</v>
      </c>
      <c r="M9" s="11">
        <f>SUM(M7:M8)</f>
        <v>368933520</v>
      </c>
      <c r="O9" s="11">
        <f>SUM(O7:O8)</f>
        <v>369452000</v>
      </c>
    </row>
    <row r="10" spans="2:18" x14ac:dyDescent="0.2">
      <c r="K10" s="18"/>
    </row>
    <row r="11" spans="2:18" ht="60" customHeight="1" x14ac:dyDescent="0.2">
      <c r="B11" s="7" t="s">
        <v>28</v>
      </c>
      <c r="C11" s="26" t="s">
        <v>29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2:18" x14ac:dyDescent="0.25">
      <c r="K12" s="12"/>
      <c r="R12" s="13"/>
    </row>
    <row r="13" spans="2:18" x14ac:dyDescent="0.25">
      <c r="J13" s="12" t="s">
        <v>30</v>
      </c>
      <c r="K13" s="12"/>
      <c r="R13" s="13"/>
    </row>
    <row r="14" spans="2:18" x14ac:dyDescent="0.25">
      <c r="J14" s="20" t="s">
        <v>31</v>
      </c>
      <c r="K14" s="21"/>
      <c r="R14" s="13"/>
    </row>
    <row r="15" spans="2:18" ht="15" customHeight="1" x14ac:dyDescent="0.25">
      <c r="J15" s="20" t="s">
        <v>32</v>
      </c>
      <c r="K15" s="21"/>
      <c r="R15" s="13"/>
    </row>
    <row r="16" spans="2:18" ht="34.5" customHeight="1" x14ac:dyDescent="0.25">
      <c r="J16" s="20" t="s">
        <v>33</v>
      </c>
      <c r="K16" s="21"/>
      <c r="O16" s="13"/>
      <c r="R16" s="13"/>
    </row>
    <row r="17" spans="4:18" ht="21.75" customHeight="1" x14ac:dyDescent="0.2">
      <c r="O17" s="13"/>
      <c r="Q17" s="13"/>
      <c r="R17" s="16"/>
    </row>
    <row r="18" spans="4:18" s="12" customFormat="1" ht="63.75" customHeight="1" x14ac:dyDescent="0.25">
      <c r="D18" s="19" t="s">
        <v>64</v>
      </c>
      <c r="E18" s="19"/>
      <c r="F18" s="19"/>
      <c r="G18" s="19"/>
      <c r="H18" s="19"/>
      <c r="I18" s="19"/>
      <c r="J18" s="19"/>
      <c r="K18" s="19"/>
      <c r="O18" s="14"/>
      <c r="Q18" s="14"/>
      <c r="R18" s="16"/>
    </row>
    <row r="19" spans="4:18" x14ac:dyDescent="0.2">
      <c r="O19" s="13"/>
      <c r="Q19" s="13"/>
      <c r="R19" s="16"/>
    </row>
    <row r="20" spans="4:18" ht="15.75" customHeight="1" thickBot="1" x14ac:dyDescent="0.3">
      <c r="J20" s="20" t="s">
        <v>35</v>
      </c>
      <c r="K20" s="21"/>
      <c r="O20" s="13"/>
      <c r="Q20" s="13"/>
      <c r="R20" s="16"/>
    </row>
    <row r="21" spans="4:18" ht="16.5" customHeight="1" thickBot="1" x14ac:dyDescent="0.3">
      <c r="D21" s="22" t="s">
        <v>36</v>
      </c>
      <c r="E21" s="23"/>
      <c r="F21" s="23"/>
      <c r="G21" s="23"/>
      <c r="H21" s="23"/>
      <c r="I21" s="17"/>
      <c r="J21" s="25" t="s">
        <v>37</v>
      </c>
      <c r="K21" s="21"/>
      <c r="Q21" s="13"/>
    </row>
    <row r="22" spans="4:18" ht="38.25" customHeight="1" x14ac:dyDescent="0.25">
      <c r="J22" s="20" t="s">
        <v>33</v>
      </c>
      <c r="K22" s="21"/>
    </row>
  </sheetData>
  <mergeCells count="17">
    <mergeCell ref="N5:O5"/>
    <mergeCell ref="B1:K1"/>
    <mergeCell ref="B2:K2"/>
    <mergeCell ref="E5:F5"/>
    <mergeCell ref="J5:K5"/>
    <mergeCell ref="L5:M5"/>
    <mergeCell ref="J20:K20"/>
    <mergeCell ref="D21:H21"/>
    <mergeCell ref="J21:K21"/>
    <mergeCell ref="J22:K22"/>
    <mergeCell ref="B7:B8"/>
    <mergeCell ref="B9:J9"/>
    <mergeCell ref="C11:O11"/>
    <mergeCell ref="J14:K14"/>
    <mergeCell ref="J15:K15"/>
    <mergeCell ref="J16:K16"/>
    <mergeCell ref="D18:K18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No. 1 (FORTINET)</vt:lpstr>
      <vt:lpstr>Grupo No. 2(HITACHI)</vt:lpstr>
      <vt:lpstr>Grupo No. 3(PRTG)</vt:lpstr>
      <vt:lpstr>Grupo No. 4(NESSUS)</vt:lpstr>
      <vt:lpstr>Grupo No. 5 (RUBRIK)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ORJUELA</dc:creator>
  <cp:keywords/>
  <dc:description/>
  <cp:lastModifiedBy>MARIO ORJUELA</cp:lastModifiedBy>
  <cp:revision/>
  <dcterms:created xsi:type="dcterms:W3CDTF">2020-06-09T19:58:06Z</dcterms:created>
  <dcterms:modified xsi:type="dcterms:W3CDTF">2023-11-14T17:22:57Z</dcterms:modified>
  <cp:category/>
  <cp:contentStatus/>
</cp:coreProperties>
</file>